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pc\Desktop\신입생용돈\"/>
    </mc:Choice>
  </mc:AlternateContent>
  <xr:revisionPtr revIDLastSave="0" documentId="13_ncr:1_{C88721BE-2BB0-432B-ABF3-8648EA7E601A}" xr6:coauthVersionLast="47" xr6:coauthVersionMax="47" xr10:uidLastSave="{00000000-0000-0000-0000-000000000000}"/>
  <bookViews>
    <workbookView xWindow="-120" yWindow="-120" windowWidth="29040" windowHeight="15840" tabRatio="733" xr2:uid="{00000000-000D-0000-FFFF-FFFF00000000}"/>
  </bookViews>
  <sheets>
    <sheet name="신입생" sheetId="6" r:id="rId1"/>
  </sheets>
  <calcPr calcId="191029"/>
</workbook>
</file>

<file path=xl/calcChain.xml><?xml version="1.0" encoding="utf-8"?>
<calcChain xmlns="http://schemas.openxmlformats.org/spreadsheetml/2006/main">
  <c r="I493" i="6" l="1"/>
  <c r="I338" i="6"/>
  <c r="I392" i="6"/>
  <c r="I519" i="6"/>
  <c r="I448" i="6"/>
  <c r="I492" i="6"/>
  <c r="E490" i="6"/>
  <c r="I391" i="6"/>
  <c r="E491" i="6"/>
  <c r="E333" i="6"/>
  <c r="I390" i="6"/>
  <c r="I485" i="6"/>
  <c r="I486" i="6" s="1"/>
  <c r="I487" i="6" s="1"/>
  <c r="I488" i="6" s="1"/>
  <c r="I489" i="6" s="1"/>
  <c r="I476" i="6"/>
  <c r="I477" i="6" s="1"/>
  <c r="I478" i="6" s="1"/>
  <c r="E548" i="6"/>
  <c r="E544" i="6"/>
  <c r="E386" i="6"/>
  <c r="E249" i="6"/>
  <c r="E248" i="6"/>
  <c r="E247" i="6"/>
  <c r="E298" i="6"/>
  <c r="E433" i="6"/>
  <c r="E242" i="6"/>
  <c r="E382" i="6"/>
  <c r="E127" i="6"/>
  <c r="E483" i="6"/>
  <c r="I183" i="6"/>
  <c r="I184" i="6" s="1"/>
  <c r="I185" i="6" s="1"/>
  <c r="I186" i="6" s="1"/>
  <c r="I187" i="6" s="1"/>
  <c r="E123" i="6"/>
  <c r="E542" i="6"/>
  <c r="E373" i="6"/>
  <c r="E352" i="6"/>
  <c r="E538" i="6"/>
  <c r="E174" i="6"/>
  <c r="E430" i="6"/>
  <c r="E234" i="6"/>
  <c r="E481" i="6"/>
  <c r="E119" i="6"/>
  <c r="E479" i="6"/>
  <c r="E110" i="6"/>
  <c r="E364" i="6"/>
  <c r="E50" i="6"/>
  <c r="I490" i="6" l="1"/>
  <c r="I491" i="6" s="1"/>
  <c r="E360" i="6"/>
  <c r="E48" i="6"/>
  <c r="E510" i="6"/>
  <c r="E330" i="6"/>
  <c r="E475" i="6"/>
  <c r="E419" i="6"/>
  <c r="E217" i="6"/>
  <c r="E210" i="6"/>
  <c r="I210" i="6" s="1"/>
  <c r="I211" i="6" s="1"/>
  <c r="I212" i="6" s="1"/>
  <c r="I213" i="6" s="1"/>
  <c r="I214" i="6" s="1"/>
  <c r="I215" i="6" s="1"/>
  <c r="I216" i="6" s="1"/>
  <c r="I470" i="6"/>
  <c r="I471" i="6" s="1"/>
  <c r="I472" i="6" s="1"/>
  <c r="I473" i="6" s="1"/>
  <c r="I474" i="6" s="1"/>
  <c r="I322" i="6"/>
  <c r="I323" i="6" s="1"/>
  <c r="I324" i="6" s="1"/>
  <c r="I325" i="6" s="1"/>
  <c r="I326" i="6" s="1"/>
  <c r="I327" i="6" s="1"/>
  <c r="I328" i="6" s="1"/>
  <c r="I329" i="6" s="1"/>
  <c r="I266" i="6"/>
  <c r="I267" i="6" s="1"/>
  <c r="I268" i="6" s="1"/>
  <c r="I269" i="6" s="1"/>
  <c r="I270" i="6" s="1"/>
  <c r="I271" i="6" s="1"/>
  <c r="I272" i="6" s="1"/>
  <c r="I273" i="6" s="1"/>
  <c r="I274" i="6" s="1"/>
  <c r="I275" i="6" s="1"/>
  <c r="I276" i="6" s="1"/>
  <c r="I277" i="6" s="1"/>
  <c r="I278" i="6" s="1"/>
  <c r="I279" i="6" s="1"/>
  <c r="I280" i="6" s="1"/>
  <c r="I281" i="6" s="1"/>
  <c r="I282" i="6" s="1"/>
  <c r="I283" i="6" s="1"/>
  <c r="I284" i="6" s="1"/>
  <c r="I285" i="6" s="1"/>
  <c r="I286" i="6" s="1"/>
  <c r="I287" i="6" s="1"/>
  <c r="I288" i="6" s="1"/>
  <c r="I289" i="6" s="1"/>
  <c r="I290" i="6" s="1"/>
  <c r="I291" i="6" s="1"/>
  <c r="I294" i="6" s="1"/>
  <c r="I295" i="6" s="1"/>
  <c r="I296" i="6" s="1"/>
  <c r="I297" i="6" s="1"/>
  <c r="I298" i="6" s="1"/>
  <c r="I299" i="6" s="1"/>
  <c r="I300" i="6" s="1"/>
  <c r="I301" i="6" s="1"/>
  <c r="I302" i="6" s="1"/>
  <c r="I71" i="6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42" i="6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E412" i="6"/>
  <c r="I412" i="6" s="1"/>
  <c r="I413" i="6" s="1"/>
  <c r="I414" i="6" s="1"/>
  <c r="I415" i="6" s="1"/>
  <c r="I416" i="6" s="1"/>
  <c r="I417" i="6" s="1"/>
  <c r="I418" i="6" s="1"/>
  <c r="E504" i="6"/>
  <c r="I504" i="6" s="1"/>
  <c r="I505" i="6" s="1"/>
  <c r="I506" i="6" s="1"/>
  <c r="I507" i="6" s="1"/>
  <c r="I508" i="6" s="1"/>
  <c r="I509" i="6" s="1"/>
  <c r="I510" i="6" s="1"/>
  <c r="I511" i="6" s="1"/>
  <c r="I512" i="6" s="1"/>
  <c r="I513" i="6" s="1"/>
  <c r="I514" i="6" s="1"/>
  <c r="I515" i="6" s="1"/>
  <c r="I516" i="6" s="1"/>
  <c r="I517" i="6" s="1"/>
  <c r="I518" i="6" s="1"/>
  <c r="E100" i="6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I115" i="6" s="1"/>
  <c r="I116" i="6" s="1"/>
  <c r="I117" i="6" s="1"/>
  <c r="I118" i="6" s="1"/>
  <c r="I119" i="6" s="1"/>
  <c r="I120" i="6" s="1"/>
  <c r="I121" i="6" s="1"/>
  <c r="I122" i="6" s="1"/>
  <c r="I123" i="6" s="1"/>
  <c r="I127" i="6" s="1"/>
  <c r="I128" i="6" s="1"/>
  <c r="I129" i="6" s="1"/>
  <c r="I130" i="6" s="1"/>
  <c r="I131" i="6" s="1"/>
  <c r="I132" i="6" s="1"/>
  <c r="I133" i="6" s="1"/>
  <c r="I352" i="6"/>
  <c r="I353" i="6" s="1"/>
  <c r="I354" i="6" s="1"/>
  <c r="I355" i="6" s="1"/>
  <c r="I356" i="6" s="1"/>
  <c r="I357" i="6" s="1"/>
  <c r="I358" i="6" s="1"/>
  <c r="I359" i="6" s="1"/>
  <c r="I360" i="6" s="1"/>
  <c r="I361" i="6" s="1"/>
  <c r="I362" i="6" s="1"/>
  <c r="I363" i="6" s="1"/>
  <c r="I364" i="6" s="1"/>
  <c r="I365" i="6" s="1"/>
  <c r="I366" i="6" s="1"/>
  <c r="I367" i="6" s="1"/>
  <c r="I368" i="6" s="1"/>
  <c r="I369" i="6" s="1"/>
  <c r="I370" i="6" s="1"/>
  <c r="I371" i="6" s="1"/>
  <c r="I372" i="6" s="1"/>
  <c r="I373" i="6" s="1"/>
  <c r="I374" i="6" s="1"/>
  <c r="I375" i="6" s="1"/>
  <c r="I376" i="6" s="1"/>
  <c r="I377" i="6" s="1"/>
  <c r="I378" i="6" s="1"/>
  <c r="I382" i="6" s="1"/>
  <c r="I383" i="6" s="1"/>
  <c r="I384" i="6" s="1"/>
  <c r="I385" i="6" s="1"/>
  <c r="I386" i="6" s="1"/>
  <c r="I387" i="6" s="1"/>
  <c r="I388" i="6" s="1"/>
  <c r="I389" i="6" s="1"/>
  <c r="E154" i="6"/>
  <c r="I154" i="6" s="1"/>
  <c r="I155" i="6" s="1"/>
  <c r="I156" i="6" s="1"/>
  <c r="I157" i="6" s="1"/>
  <c r="I158" i="6" s="1"/>
  <c r="I159" i="6" s="1"/>
  <c r="I160" i="6" s="1"/>
  <c r="I161" i="6" s="1"/>
  <c r="I162" i="6" s="1"/>
  <c r="I163" i="6" s="1"/>
  <c r="I164" i="6" s="1"/>
  <c r="I165" i="6" s="1"/>
  <c r="I166" i="6" s="1"/>
  <c r="I167" i="6" s="1"/>
  <c r="I168" i="6" s="1"/>
  <c r="I169" i="6" s="1"/>
  <c r="I170" i="6" s="1"/>
  <c r="I171" i="6" s="1"/>
  <c r="I172" i="6" s="1"/>
  <c r="I173" i="6" s="1"/>
  <c r="I174" i="6" s="1"/>
  <c r="I175" i="6" s="1"/>
  <c r="I176" i="6" s="1"/>
  <c r="I177" i="6" s="1"/>
  <c r="I178" i="6" s="1"/>
  <c r="I179" i="6" s="1"/>
  <c r="I182" i="6" s="1"/>
  <c r="E528" i="6"/>
  <c r="I528" i="6" s="1"/>
  <c r="I529" i="6" s="1"/>
  <c r="I530" i="6" s="1"/>
  <c r="I531" i="6" s="1"/>
  <c r="I532" i="6" s="1"/>
  <c r="I533" i="6" s="1"/>
  <c r="I534" i="6" s="1"/>
  <c r="I535" i="6" s="1"/>
  <c r="I536" i="6" s="1"/>
  <c r="I537" i="6" s="1"/>
  <c r="I538" i="6" s="1"/>
  <c r="I539" i="6" s="1"/>
  <c r="I540" i="6" s="1"/>
  <c r="I541" i="6" s="1"/>
  <c r="I542" i="6" s="1"/>
  <c r="I543" i="6" s="1"/>
  <c r="I544" i="6" s="1"/>
  <c r="I545" i="6" s="1"/>
  <c r="I546" i="6" s="1"/>
  <c r="I547" i="6" s="1"/>
  <c r="I548" i="6" s="1"/>
  <c r="I549" i="6" s="1"/>
  <c r="I550" i="6" s="1"/>
  <c r="I551" i="6" s="1"/>
  <c r="I330" i="6" l="1"/>
  <c r="I331" i="6" s="1"/>
  <c r="I332" i="6" s="1"/>
  <c r="I333" i="6" s="1"/>
  <c r="I334" i="6" s="1"/>
  <c r="I335" i="6" s="1"/>
  <c r="I336" i="6" s="1"/>
  <c r="I337" i="6" s="1"/>
  <c r="I475" i="6"/>
  <c r="I479" i="6" s="1"/>
  <c r="I480" i="6" s="1"/>
  <c r="I481" i="6" s="1"/>
  <c r="I482" i="6" s="1"/>
  <c r="I483" i="6" s="1"/>
  <c r="I484" i="6" s="1"/>
  <c r="I419" i="6"/>
  <c r="I420" i="6" s="1"/>
  <c r="I421" i="6" s="1"/>
  <c r="I422" i="6" s="1"/>
  <c r="I423" i="6" s="1"/>
  <c r="I424" i="6" s="1"/>
  <c r="I425" i="6" s="1"/>
  <c r="I426" i="6" s="1"/>
  <c r="I427" i="6" s="1"/>
  <c r="I428" i="6" s="1"/>
  <c r="I429" i="6" s="1"/>
  <c r="I430" i="6" s="1"/>
  <c r="I431" i="6" s="1"/>
  <c r="I432" i="6" s="1"/>
  <c r="I433" i="6" s="1"/>
  <c r="I434" i="6" s="1"/>
  <c r="I435" i="6" s="1"/>
  <c r="I436" i="6" s="1"/>
  <c r="I437" i="6" s="1"/>
  <c r="I441" i="6" s="1"/>
  <c r="I442" i="6" s="1"/>
  <c r="I443" i="6" s="1"/>
  <c r="I444" i="6" s="1"/>
  <c r="I445" i="6" s="1"/>
  <c r="I446" i="6" s="1"/>
  <c r="I447" i="6" s="1"/>
  <c r="I217" i="6"/>
  <c r="I218" i="6" s="1"/>
  <c r="I219" i="6" s="1"/>
  <c r="I220" i="6" s="1"/>
  <c r="I221" i="6" s="1"/>
  <c r="I222" i="6" s="1"/>
  <c r="I223" i="6" s="1"/>
  <c r="I224" i="6" s="1"/>
  <c r="I225" i="6" s="1"/>
  <c r="I226" i="6" s="1"/>
  <c r="I227" i="6" s="1"/>
  <c r="I228" i="6" s="1"/>
  <c r="I229" i="6" s="1"/>
  <c r="I230" i="6" s="1"/>
  <c r="I231" i="6" s="1"/>
  <c r="I232" i="6" s="1"/>
  <c r="I233" i="6" s="1"/>
  <c r="I234" i="6" s="1"/>
  <c r="I235" i="6" s="1"/>
  <c r="I238" i="6" s="1"/>
  <c r="I239" i="6" s="1"/>
  <c r="I240" i="6" s="1"/>
  <c r="I241" i="6" s="1"/>
  <c r="I242" i="6" s="1"/>
  <c r="I243" i="6" s="1"/>
  <c r="I244" i="6" s="1"/>
  <c r="I245" i="6" s="1"/>
  <c r="I246" i="6" s="1"/>
  <c r="I247" i="6" s="1"/>
  <c r="I248" i="6" s="1"/>
  <c r="I249" i="6" s="1"/>
  <c r="I250" i="6" s="1"/>
  <c r="I251" i="6" s="1"/>
  <c r="I252" i="6" s="1"/>
  <c r="I253" i="6" s="1"/>
</calcChain>
</file>

<file path=xl/sharedStrings.xml><?xml version="1.0" encoding="utf-8"?>
<sst xmlns="http://schemas.openxmlformats.org/spreadsheetml/2006/main" count="1185" uniqueCount="203">
  <si>
    <t xml:space="preserve"> </t>
  </si>
  <si>
    <t>성명</t>
  </si>
  <si>
    <t>입금일</t>
  </si>
  <si>
    <t>출금일</t>
  </si>
  <si>
    <t>출금내용</t>
  </si>
  <si>
    <t>2024년 신입생 용돈관리 현황</t>
    <phoneticPr fontId="21" type="noConversion"/>
  </si>
  <si>
    <t>권채우리</t>
    <phoneticPr fontId="21" type="noConversion"/>
  </si>
  <si>
    <t>이지유</t>
    <phoneticPr fontId="21" type="noConversion"/>
  </si>
  <si>
    <t>정미경</t>
    <phoneticPr fontId="21" type="noConversion"/>
  </si>
  <si>
    <t>박서아</t>
    <phoneticPr fontId="21" type="noConversion"/>
  </si>
  <si>
    <t>이연율</t>
    <phoneticPr fontId="21" type="noConversion"/>
  </si>
  <si>
    <t>전소연</t>
    <phoneticPr fontId="21" type="noConversion"/>
  </si>
  <si>
    <t>서민재</t>
    <phoneticPr fontId="21" type="noConversion"/>
  </si>
  <si>
    <t>이은서</t>
    <phoneticPr fontId="21" type="noConversion"/>
  </si>
  <si>
    <t>김가영</t>
    <phoneticPr fontId="21" type="noConversion"/>
  </si>
  <si>
    <t>정성헌</t>
    <phoneticPr fontId="21" type="noConversion"/>
  </si>
  <si>
    <t>김혜진</t>
    <phoneticPr fontId="21" type="noConversion"/>
  </si>
  <si>
    <t>박선예</t>
    <phoneticPr fontId="21" type="noConversion"/>
  </si>
  <si>
    <t>입금내용(한국돈)</t>
    <phoneticPr fontId="21" type="noConversion"/>
  </si>
  <si>
    <t>입금액 (RMB)</t>
    <phoneticPr fontId="21" type="noConversion"/>
  </si>
  <si>
    <t>출금액 (RMB)</t>
    <phoneticPr fontId="21" type="noConversion"/>
  </si>
  <si>
    <t>잔액 (RMB)</t>
    <phoneticPr fontId="21" type="noConversion"/>
  </si>
  <si>
    <t>강래윤 친구한테 빌린금액</t>
    <phoneticPr fontId="21" type="noConversion"/>
  </si>
  <si>
    <t>3.5</t>
    <phoneticPr fontId="21" type="noConversion"/>
  </si>
  <si>
    <t>3.3</t>
    <phoneticPr fontId="21" type="noConversion"/>
  </si>
  <si>
    <t>3.2</t>
    <phoneticPr fontId="21" type="noConversion"/>
  </si>
  <si>
    <t>2.27</t>
    <phoneticPr fontId="21" type="noConversion"/>
  </si>
  <si>
    <t>3.1</t>
    <phoneticPr fontId="21" type="noConversion"/>
  </si>
  <si>
    <t>종합건강검진비용</t>
    <phoneticPr fontId="21" type="noConversion"/>
  </si>
  <si>
    <t>2.29</t>
    <phoneticPr fontId="21" type="noConversion"/>
  </si>
  <si>
    <t>식당카드 충전</t>
    <phoneticPr fontId="21" type="noConversion"/>
  </si>
  <si>
    <t>확인</t>
    <phoneticPr fontId="21" type="noConversion"/>
  </si>
  <si>
    <t>3.6</t>
    <phoneticPr fontId="21" type="noConversion"/>
  </si>
  <si>
    <t>3.7</t>
    <phoneticPr fontId="21" type="noConversion"/>
  </si>
  <si>
    <t>용돈지급</t>
    <phoneticPr fontId="21" type="noConversion"/>
  </si>
  <si>
    <t>통신비용 (충전)</t>
    <phoneticPr fontId="21" type="noConversion"/>
  </si>
  <si>
    <t>마트생필품 구입</t>
    <phoneticPr fontId="21" type="noConversion"/>
  </si>
  <si>
    <t>3.8</t>
    <phoneticPr fontId="21" type="noConversion"/>
  </si>
  <si>
    <t>용돈지급 (알리페이 충전)</t>
    <phoneticPr fontId="21" type="noConversion"/>
  </si>
  <si>
    <t>VPN 충전비용 지급 (2대, 3개월용)</t>
    <phoneticPr fontId="21" type="noConversion"/>
  </si>
  <si>
    <t>중국핸드폰 유심칩 요금충전</t>
    <phoneticPr fontId="21" type="noConversion"/>
  </si>
  <si>
    <t>외출, 마트물건구입 등</t>
    <phoneticPr fontId="21" type="noConversion"/>
  </si>
  <si>
    <t>중국어 교재비용</t>
    <phoneticPr fontId="21" type="noConversion"/>
  </si>
  <si>
    <t>수학교재비용</t>
    <phoneticPr fontId="21" type="noConversion"/>
  </si>
  <si>
    <t>담요구입비 (온라인신청)</t>
    <phoneticPr fontId="21" type="noConversion"/>
  </si>
  <si>
    <t>방석구입비 (온라인신청)</t>
    <phoneticPr fontId="21" type="noConversion"/>
  </si>
  <si>
    <t>스텐드구입비 (온라인신청)</t>
    <phoneticPr fontId="21" type="noConversion"/>
  </si>
  <si>
    <t>스텐드 구입 (온라인구입)</t>
    <phoneticPr fontId="21" type="noConversion"/>
  </si>
  <si>
    <t>담요 구입 (온라인구입)</t>
    <phoneticPr fontId="21" type="noConversion"/>
  </si>
  <si>
    <t>시계 구입 (온라인구입)</t>
    <phoneticPr fontId="21" type="noConversion"/>
  </si>
  <si>
    <t>교복 신청비용</t>
    <phoneticPr fontId="21" type="noConversion"/>
  </si>
  <si>
    <t>3.9</t>
    <phoneticPr fontId="21" type="noConversion"/>
  </si>
  <si>
    <t>중국돈 현금 3600 받음</t>
    <phoneticPr fontId="21" type="noConversion"/>
  </si>
  <si>
    <t>ok</t>
    <phoneticPr fontId="21" type="noConversion"/>
  </si>
  <si>
    <t>용돈입금 400,000</t>
    <phoneticPr fontId="21" type="noConversion"/>
  </si>
  <si>
    <t>용돈 100,000 입금</t>
    <phoneticPr fontId="21" type="noConversion"/>
  </si>
  <si>
    <t>용돈 500,000 입금</t>
    <phoneticPr fontId="21" type="noConversion"/>
  </si>
  <si>
    <t>3.11</t>
    <phoneticPr fontId="21" type="noConversion"/>
  </si>
  <si>
    <t>용돈 300,000 입금</t>
    <phoneticPr fontId="21" type="noConversion"/>
  </si>
  <si>
    <t>용돈입금 300,000</t>
    <phoneticPr fontId="21" type="noConversion"/>
  </si>
  <si>
    <t>(별도 간식비 30만 후원)</t>
    <phoneticPr fontId="21" type="noConversion"/>
  </si>
  <si>
    <t>3.15</t>
    <phoneticPr fontId="21" type="noConversion"/>
  </si>
  <si>
    <t>3.16</t>
    <phoneticPr fontId="21" type="noConversion"/>
  </si>
  <si>
    <t>생일 간식비  40만원</t>
    <phoneticPr fontId="21" type="noConversion"/>
  </si>
  <si>
    <t xml:space="preserve">용돈지급 </t>
    <phoneticPr fontId="21" type="noConversion"/>
  </si>
  <si>
    <t>용돈전달 (이주빈)</t>
    <phoneticPr fontId="21" type="noConversion"/>
  </si>
  <si>
    <t>용돈전달 (이주빈,떡볶이)</t>
    <phoneticPr fontId="21" type="noConversion"/>
  </si>
  <si>
    <t>3.17</t>
    <phoneticPr fontId="21" type="noConversion"/>
  </si>
  <si>
    <t>배달음식주문</t>
    <phoneticPr fontId="21" type="noConversion"/>
  </si>
  <si>
    <t>스텐드 구입</t>
    <phoneticPr fontId="21" type="noConversion"/>
  </si>
  <si>
    <t>3.23</t>
    <phoneticPr fontId="21" type="noConversion"/>
  </si>
  <si>
    <t>4.1</t>
    <phoneticPr fontId="21" type="noConversion"/>
  </si>
  <si>
    <t>용돈 200,000 입금</t>
    <phoneticPr fontId="21" type="noConversion"/>
  </si>
  <si>
    <t>3.28</t>
    <phoneticPr fontId="21" type="noConversion"/>
  </si>
  <si>
    <t>마라탕, 택시비</t>
    <phoneticPr fontId="21" type="noConversion"/>
  </si>
  <si>
    <t>마라탕, 택시비 등</t>
    <phoneticPr fontId="21" type="noConversion"/>
  </si>
  <si>
    <t>3.24</t>
    <phoneticPr fontId="21" type="noConversion"/>
  </si>
  <si>
    <t>외출시 용돈지급</t>
    <phoneticPr fontId="21" type="noConversion"/>
  </si>
  <si>
    <t>외출시 용돈</t>
    <phoneticPr fontId="21" type="noConversion"/>
  </si>
  <si>
    <t>마라탕, 햄버거</t>
    <phoneticPr fontId="21" type="noConversion"/>
  </si>
  <si>
    <t>외출</t>
    <phoneticPr fontId="21" type="noConversion"/>
  </si>
  <si>
    <t>외출 햄버거</t>
    <phoneticPr fontId="21" type="noConversion"/>
  </si>
  <si>
    <t>외출 용돈사용</t>
    <phoneticPr fontId="21" type="noConversion"/>
  </si>
  <si>
    <t>미쉘, 교통비</t>
    <phoneticPr fontId="21" type="noConversion"/>
  </si>
  <si>
    <t>미쉘, 카오위, 교통비</t>
    <phoneticPr fontId="21" type="noConversion"/>
  </si>
  <si>
    <t>마라탕 주문</t>
    <phoneticPr fontId="21" type="noConversion"/>
  </si>
  <si>
    <t>3.22</t>
    <phoneticPr fontId="21" type="noConversion"/>
  </si>
  <si>
    <t>식당카드충전</t>
    <phoneticPr fontId="21" type="noConversion"/>
  </si>
  <si>
    <t>햇반주문 (20개)</t>
    <phoneticPr fontId="21" type="noConversion"/>
  </si>
  <si>
    <t>햇반주문 (10개)</t>
    <phoneticPr fontId="21" type="noConversion"/>
  </si>
  <si>
    <t>미쉘, 오락실, 카오위, 교통비</t>
    <phoneticPr fontId="21" type="noConversion"/>
  </si>
  <si>
    <t>3.30</t>
    <phoneticPr fontId="21" type="noConversion"/>
  </si>
  <si>
    <t>친구비용</t>
    <phoneticPr fontId="21" type="noConversion"/>
  </si>
  <si>
    <t>친구비용 9+14</t>
    <phoneticPr fontId="21" type="noConversion"/>
  </si>
  <si>
    <t xml:space="preserve">친구비용 </t>
    <phoneticPr fontId="21" type="noConversion"/>
  </si>
  <si>
    <t>친구비용 7+12</t>
    <phoneticPr fontId="21" type="noConversion"/>
  </si>
  <si>
    <t>테마여행 경비환불</t>
    <phoneticPr fontId="21" type="noConversion"/>
  </si>
  <si>
    <t>4.4</t>
    <phoneticPr fontId="21" type="noConversion"/>
  </si>
  <si>
    <t>EMS 세금</t>
    <phoneticPr fontId="21" type="noConversion"/>
  </si>
  <si>
    <t>현금입금 (박서아)</t>
    <phoneticPr fontId="21" type="noConversion"/>
  </si>
  <si>
    <t>배달비용</t>
    <phoneticPr fontId="21" type="noConversion"/>
  </si>
  <si>
    <t>햄버거 주문</t>
    <phoneticPr fontId="21" type="noConversion"/>
  </si>
  <si>
    <t>4.5</t>
    <phoneticPr fontId="21" type="noConversion"/>
  </si>
  <si>
    <t>현금 입금</t>
    <phoneticPr fontId="21" type="noConversion"/>
  </si>
  <si>
    <t>4.7</t>
    <phoneticPr fontId="21" type="noConversion"/>
  </si>
  <si>
    <t>4.8</t>
    <phoneticPr fontId="21" type="noConversion"/>
  </si>
  <si>
    <t>3.31</t>
    <phoneticPr fontId="21" type="noConversion"/>
  </si>
  <si>
    <t>용돈입금 100,000</t>
    <phoneticPr fontId="21" type="noConversion"/>
  </si>
  <si>
    <t>점심 주문 (이주빈)</t>
    <phoneticPr fontId="21" type="noConversion"/>
  </si>
  <si>
    <t>4.11</t>
    <phoneticPr fontId="21" type="noConversion"/>
  </si>
  <si>
    <t>4.10</t>
    <phoneticPr fontId="21" type="noConversion"/>
  </si>
  <si>
    <t>4.12</t>
    <phoneticPr fontId="21" type="noConversion"/>
  </si>
  <si>
    <t>음식주문(김혜진) 지불</t>
    <phoneticPr fontId="21" type="noConversion"/>
  </si>
  <si>
    <t>음식주문(이주빈) 지불</t>
    <phoneticPr fontId="21" type="noConversion"/>
  </si>
  <si>
    <t>음식주문, 오락실 (이주빈) 지불</t>
    <phoneticPr fontId="21" type="noConversion"/>
  </si>
  <si>
    <t>오락실 (이주빈) 지불</t>
    <phoneticPr fontId="21" type="noConversion"/>
  </si>
  <si>
    <t>미쉘주문(오희진) 지불</t>
    <phoneticPr fontId="21" type="noConversion"/>
  </si>
  <si>
    <t>용돈 지급 (이수아교장-&gt;은서)</t>
    <phoneticPr fontId="21" type="noConversion"/>
  </si>
  <si>
    <t>용돈 지급</t>
    <phoneticPr fontId="21" type="noConversion"/>
  </si>
  <si>
    <t>교우 비용 (이주빈,떡볶이)</t>
    <phoneticPr fontId="21" type="noConversion"/>
  </si>
  <si>
    <t>교우가 물품구입  (이주빈)</t>
    <phoneticPr fontId="21" type="noConversion"/>
  </si>
  <si>
    <t>4.15</t>
    <phoneticPr fontId="21" type="noConversion"/>
  </si>
  <si>
    <t>용돈(한준선) 200,000</t>
    <phoneticPr fontId="21" type="noConversion"/>
  </si>
  <si>
    <t>4.16</t>
    <phoneticPr fontId="21" type="noConversion"/>
  </si>
  <si>
    <t>EMS 교통비</t>
    <phoneticPr fontId="21" type="noConversion"/>
  </si>
  <si>
    <t>4.14</t>
    <phoneticPr fontId="21" type="noConversion"/>
  </si>
  <si>
    <t>핸드폰충전 (이주빈)</t>
    <phoneticPr fontId="21" type="noConversion"/>
  </si>
  <si>
    <t>핸드폰충전, 미셀</t>
    <phoneticPr fontId="21" type="noConversion"/>
  </si>
  <si>
    <t>미셀 (이주빈)</t>
    <phoneticPr fontId="21" type="noConversion"/>
  </si>
  <si>
    <t xml:space="preserve">택시비 </t>
    <phoneticPr fontId="21" type="noConversion"/>
  </si>
  <si>
    <t>4.20</t>
    <phoneticPr fontId="21" type="noConversion"/>
  </si>
  <si>
    <t>핸드폰충전</t>
    <phoneticPr fontId="21" type="noConversion"/>
  </si>
  <si>
    <t>택시비 (이주빈)</t>
    <phoneticPr fontId="21" type="noConversion"/>
  </si>
  <si>
    <t>택시비 (이주빈), 꽃</t>
    <phoneticPr fontId="21" type="noConversion"/>
  </si>
  <si>
    <t>4.21</t>
    <phoneticPr fontId="21" type="noConversion"/>
  </si>
  <si>
    <t>4.23</t>
    <phoneticPr fontId="21" type="noConversion"/>
  </si>
  <si>
    <t>4.28</t>
    <phoneticPr fontId="21" type="noConversion"/>
  </si>
  <si>
    <t>4.25</t>
    <phoneticPr fontId="21" type="noConversion"/>
  </si>
  <si>
    <t>4.30</t>
    <phoneticPr fontId="21" type="noConversion"/>
  </si>
  <si>
    <t>데이터 충전</t>
    <phoneticPr fontId="21" type="noConversion"/>
  </si>
  <si>
    <t>5.1</t>
    <phoneticPr fontId="21" type="noConversion"/>
  </si>
  <si>
    <t>용돈입금 300,000 입금</t>
    <phoneticPr fontId="21" type="noConversion"/>
  </si>
  <si>
    <t>청호샘</t>
    <phoneticPr fontId="21" type="noConversion"/>
  </si>
  <si>
    <t>가영이 섬유유연제</t>
    <phoneticPr fontId="21" type="noConversion"/>
  </si>
  <si>
    <t>섬유유연제 (은서에게 지급)</t>
    <phoneticPr fontId="21" type="noConversion"/>
  </si>
  <si>
    <t>5.2</t>
    <phoneticPr fontId="21" type="noConversion"/>
  </si>
  <si>
    <t>5.3</t>
    <phoneticPr fontId="21" type="noConversion"/>
  </si>
  <si>
    <t>5.4</t>
    <phoneticPr fontId="21" type="noConversion"/>
  </si>
  <si>
    <t>택시비 ( (이주빈 지급)</t>
    <phoneticPr fontId="21" type="noConversion"/>
  </si>
  <si>
    <t>택시비 (김혜진 지급)</t>
    <phoneticPr fontId="21" type="noConversion"/>
  </si>
  <si>
    <t>택시비,밥,베이글  (김혜진 지급)</t>
    <phoneticPr fontId="21" type="noConversion"/>
  </si>
  <si>
    <t>용돈지급 (이수아)</t>
    <phoneticPr fontId="21" type="noConversion"/>
  </si>
  <si>
    <t>5.5</t>
    <phoneticPr fontId="21" type="noConversion"/>
  </si>
  <si>
    <t>5.12</t>
    <phoneticPr fontId="21" type="noConversion"/>
  </si>
  <si>
    <t>용돈 100,000 입금</t>
    <phoneticPr fontId="21" type="noConversion"/>
  </si>
  <si>
    <t>용돈 200,000 입금</t>
    <phoneticPr fontId="21" type="noConversion"/>
  </si>
  <si>
    <t>5.9</t>
    <phoneticPr fontId="21" type="noConversion"/>
  </si>
  <si>
    <t>용돈지급</t>
    <phoneticPr fontId="21" type="noConversion"/>
  </si>
  <si>
    <t>4.7</t>
    <phoneticPr fontId="21" type="noConversion"/>
  </si>
  <si>
    <t>용돈입금 500,000</t>
    <phoneticPr fontId="21" type="noConversion"/>
  </si>
  <si>
    <t>ok</t>
    <phoneticPr fontId="21" type="noConversion"/>
  </si>
  <si>
    <t>5.13</t>
    <phoneticPr fontId="21" type="noConversion"/>
  </si>
  <si>
    <t>5.14</t>
    <phoneticPr fontId="21" type="noConversion"/>
  </si>
  <si>
    <t>택배 비용</t>
    <phoneticPr fontId="21" type="noConversion"/>
  </si>
  <si>
    <t>5.16</t>
    <phoneticPr fontId="21" type="noConversion"/>
  </si>
  <si>
    <t>용돈 1,000,000 입금</t>
    <phoneticPr fontId="21" type="noConversion"/>
  </si>
  <si>
    <t>ok</t>
    <phoneticPr fontId="21" type="noConversion"/>
  </si>
  <si>
    <t>5.7</t>
    <phoneticPr fontId="21" type="noConversion"/>
  </si>
  <si>
    <t>5.9</t>
    <phoneticPr fontId="21" type="noConversion"/>
  </si>
  <si>
    <t>용돈 30,000 입금</t>
    <phoneticPr fontId="21" type="noConversion"/>
  </si>
  <si>
    <t>수학여행 중에 용돈지급</t>
    <phoneticPr fontId="21" type="noConversion"/>
  </si>
  <si>
    <t>5.17</t>
    <phoneticPr fontId="21" type="noConversion"/>
  </si>
  <si>
    <t>2024년 봄학기 교재비</t>
    <phoneticPr fontId="21" type="noConversion"/>
  </si>
  <si>
    <t>190</t>
    <phoneticPr fontId="21" type="noConversion"/>
  </si>
  <si>
    <t>ok</t>
    <phoneticPr fontId="21" type="noConversion"/>
  </si>
  <si>
    <t xml:space="preserve">5.18 </t>
    <phoneticPr fontId="21" type="noConversion"/>
  </si>
  <si>
    <t>5.19</t>
    <phoneticPr fontId="21" type="noConversion"/>
  </si>
  <si>
    <t>미쉘 등 주빈이 지급</t>
    <phoneticPr fontId="21" type="noConversion"/>
  </si>
  <si>
    <t>5.12</t>
    <phoneticPr fontId="21" type="noConversion"/>
  </si>
  <si>
    <t>훠거, 미쉘 등 주빈이 지급</t>
    <phoneticPr fontId="21" type="noConversion"/>
  </si>
  <si>
    <t>5.18</t>
    <phoneticPr fontId="21" type="noConversion"/>
  </si>
  <si>
    <t>빙수, 마트 등 주빈지급</t>
    <phoneticPr fontId="21" type="noConversion"/>
  </si>
  <si>
    <t>교통비 주빈지급</t>
    <phoneticPr fontId="21" type="noConversion"/>
  </si>
  <si>
    <t>5.23</t>
    <phoneticPr fontId="21" type="noConversion"/>
  </si>
  <si>
    <t>6.1</t>
    <phoneticPr fontId="21" type="noConversion"/>
  </si>
  <si>
    <t>용돈입금 (어머니현금)</t>
    <phoneticPr fontId="21" type="noConversion"/>
  </si>
  <si>
    <t>5.26</t>
    <phoneticPr fontId="21" type="noConversion"/>
  </si>
  <si>
    <t>6.4</t>
    <phoneticPr fontId="21" type="noConversion"/>
  </si>
  <si>
    <t>용돈입금 (현금)</t>
    <phoneticPr fontId="21" type="noConversion"/>
  </si>
  <si>
    <t>6.5</t>
    <phoneticPr fontId="21" type="noConversion"/>
  </si>
  <si>
    <t>6.6</t>
    <phoneticPr fontId="21" type="noConversion"/>
  </si>
  <si>
    <t>1년 거류증(학생비자) 신청비</t>
    <phoneticPr fontId="21" type="noConversion"/>
  </si>
  <si>
    <t>6.2</t>
    <phoneticPr fontId="21" type="noConversion"/>
  </si>
  <si>
    <t>6.8</t>
    <phoneticPr fontId="21" type="noConversion"/>
  </si>
  <si>
    <t>5.24</t>
    <phoneticPr fontId="21" type="noConversion"/>
  </si>
  <si>
    <t>5.31</t>
    <phoneticPr fontId="21" type="noConversion"/>
  </si>
  <si>
    <t>6.9</t>
    <phoneticPr fontId="21" type="noConversion"/>
  </si>
  <si>
    <t>4.17</t>
    <phoneticPr fontId="21" type="noConversion"/>
  </si>
  <si>
    <t>6.10</t>
    <phoneticPr fontId="21" type="noConversion"/>
  </si>
  <si>
    <t>6.11</t>
    <phoneticPr fontId="21" type="noConversion"/>
  </si>
  <si>
    <t>강청호선생님 몬스터 음료비용</t>
    <phoneticPr fontId="21" type="noConversion"/>
  </si>
  <si>
    <t>최종 update - 6월 15일</t>
    <phoneticPr fontId="21" type="noConversion"/>
  </si>
  <si>
    <t>6.15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</si>
</sst>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₩&quot;* #,##0_-;\-&quot;₩&quot;* #,##0_-;_-&quot;₩&quot;* &quot;-&quot;_-;_-@_-"/>
    <numFmt numFmtId="41" formatCode="_-* #,##0_-;\-* #,##0_-;_-* &quot;-&quot;_-;_-@_-"/>
    <numFmt numFmtId="176" formatCode="0_ ;[Red]\-0\ "/>
    <numFmt numFmtId="177" formatCode="yyyy\.mm\.dd"/>
    <numFmt numFmtId="178" formatCode="_ [$￥-804]* #,##0_ ;_ [$￥-804]* \-#,##0_ ;_ [$￥-804]* &quot;-&quot;??_ ;_ @_ "/>
    <numFmt numFmtId="179" formatCode="#,##0_ ;[Red]\-#,##0\ "/>
    <numFmt numFmtId="180" formatCode="&quot;₩&quot;#,##0_);[Red]\(&quot;₩&quot;#,##0\)"/>
    <numFmt numFmtId="181" formatCode="[$$-1004]#,##0_);[Red]\([$$-1004]#,##0\)"/>
    <numFmt numFmtId="182" formatCode="&quot;₩&quot;#,##0"/>
    <numFmt numFmtId="183" formatCode="[$¥-804]#,##0_);[Red]\([$¥-804]#,##0\)"/>
    <numFmt numFmtId="184" formatCode="[$¥-804]#,##0.00_);[Red]\([$¥-804]#,##0.00\)"/>
    <numFmt numFmtId="185" formatCode="[$¥-804]#,##0.00"/>
    <numFmt numFmtId="186" formatCode="#,##0_ "/>
    <numFmt numFmtId="187" formatCode="[$¥-804]#,##0"/>
    <numFmt numFmtId="188" formatCode="[$¥-804]#,##0.0_);[Red]\([$¥-804]#,##0.0\)"/>
  </numFmts>
  <fonts count="25">
    <font>
      <sz val="11"/>
      <name val="돋움"/>
      <charset val="134"/>
    </font>
    <font>
      <sz val="11"/>
      <name val="굴림"/>
      <family val="3"/>
      <charset val="129"/>
    </font>
    <font>
      <b/>
      <sz val="14"/>
      <color indexed="10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1"/>
      <color indexed="10"/>
      <name val="굴림"/>
      <family val="3"/>
      <charset val="129"/>
    </font>
    <font>
      <sz val="11"/>
      <name val="Gulim"/>
      <family val="2"/>
    </font>
    <font>
      <sz val="11"/>
      <name val="굴림"/>
      <family val="3"/>
      <charset val="129"/>
    </font>
    <font>
      <sz val="11"/>
      <color indexed="60"/>
      <name val="Gulim"/>
      <family val="3"/>
    </font>
    <font>
      <sz val="11"/>
      <color indexed="8"/>
      <name val="굴림"/>
      <family val="3"/>
      <charset val="129"/>
    </font>
    <font>
      <b/>
      <sz val="20"/>
      <color indexed="9"/>
      <name val="돋움"/>
      <family val="3"/>
      <charset val="129"/>
    </font>
    <font>
      <sz val="11"/>
      <color indexed="60"/>
      <name val="돋움"/>
      <family val="3"/>
      <charset val="129"/>
    </font>
    <font>
      <sz val="10"/>
      <name val="굴림"/>
      <family val="3"/>
      <charset val="129"/>
    </font>
    <font>
      <b/>
      <sz val="11"/>
      <name val="돋움"/>
      <family val="3"/>
      <charset val="129"/>
    </font>
    <font>
      <sz val="11"/>
      <color rgb="FF993300"/>
      <name val="굴림"/>
      <family val="3"/>
      <charset val="129"/>
    </font>
    <font>
      <b/>
      <sz val="11"/>
      <name val="Gulim"/>
      <family val="3"/>
    </font>
    <font>
      <sz val="11"/>
      <color indexed="62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Gulim"/>
      <family val="3"/>
      <charset val="129"/>
    </font>
    <font>
      <sz val="11"/>
      <name val="돋움체"/>
      <family val="2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9"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20" fillId="9" borderId="19" applyNumberFormat="0" applyFon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7" borderId="17" applyNumberFormat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9" fontId="1" fillId="0" borderId="0" xfId="1" applyNumberFormat="1" applyFont="1" applyAlignment="1">
      <alignment horizontal="center" vertical="center"/>
    </xf>
    <xf numFmtId="178" fontId="1" fillId="5" borderId="3" xfId="0" applyNumberFormat="1" applyFont="1" applyFill="1" applyBorder="1" applyAlignment="1">
      <alignment horizontal="center" vertical="center"/>
    </xf>
    <xf numFmtId="177" fontId="5" fillId="5" borderId="2" xfId="0" applyNumberFormat="1" applyFont="1" applyFill="1" applyBorder="1" applyAlignment="1">
      <alignment horizontal="center" vertical="center"/>
    </xf>
    <xf numFmtId="179" fontId="1" fillId="5" borderId="2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center" vertical="center"/>
    </xf>
    <xf numFmtId="179" fontId="1" fillId="0" borderId="4" xfId="1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178" fontId="5" fillId="5" borderId="2" xfId="0" applyNumberFormat="1" applyFont="1" applyFill="1" applyBorder="1" applyAlignment="1">
      <alignment horizontal="center" vertical="center"/>
    </xf>
    <xf numFmtId="178" fontId="1" fillId="0" borderId="8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179" fontId="1" fillId="0" borderId="4" xfId="1" applyNumberFormat="1" applyFont="1" applyBorder="1" applyAlignment="1">
      <alignment horizontal="right" vertical="center"/>
    </xf>
    <xf numFmtId="178" fontId="9" fillId="0" borderId="6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right" vertical="center"/>
    </xf>
    <xf numFmtId="177" fontId="1" fillId="0" borderId="6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5" fillId="5" borderId="14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9" fontId="1" fillId="0" borderId="6" xfId="1" applyNumberFormat="1" applyFont="1" applyBorder="1" applyAlignment="1">
      <alignment horizontal="right" vertical="center"/>
    </xf>
    <xf numFmtId="0" fontId="0" fillId="4" borderId="0" xfId="0" applyFill="1">
      <alignment vertical="center"/>
    </xf>
    <xf numFmtId="0" fontId="8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8" fillId="4" borderId="12" xfId="0" applyFont="1" applyFill="1" applyBorder="1" applyAlignment="1">
      <alignment horizontal="center" vertical="center"/>
    </xf>
    <xf numFmtId="178" fontId="1" fillId="4" borderId="6" xfId="0" applyNumberFormat="1" applyFont="1" applyFill="1" applyBorder="1" applyAlignment="1">
      <alignment horizontal="center" vertical="center"/>
    </xf>
    <xf numFmtId="178" fontId="1" fillId="4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79" fontId="12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0" fontId="6" fillId="0" borderId="0" xfId="0" applyFont="1">
      <alignment vertical="center"/>
    </xf>
    <xf numFmtId="178" fontId="1" fillId="0" borderId="0" xfId="0" applyNumberFormat="1" applyFont="1">
      <alignment vertical="center"/>
    </xf>
    <xf numFmtId="176" fontId="13" fillId="0" borderId="0" xfId="1" applyNumberFormat="1" applyFont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1" fillId="0" borderId="12" xfId="1" applyNumberFormat="1" applyFont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 textRotation="255"/>
    </xf>
    <xf numFmtId="49" fontId="1" fillId="4" borderId="11" xfId="0" applyNumberFormat="1" applyFont="1" applyFill="1" applyBorder="1" applyAlignment="1">
      <alignment horizontal="right" vertical="center"/>
    </xf>
    <xf numFmtId="178" fontId="1" fillId="4" borderId="11" xfId="0" applyNumberFormat="1" applyFont="1" applyFill="1" applyBorder="1" applyAlignment="1">
      <alignment horizontal="center" vertical="center"/>
    </xf>
    <xf numFmtId="178" fontId="1" fillId="4" borderId="11" xfId="0" applyNumberFormat="1" applyFont="1" applyFill="1" applyBorder="1" applyAlignment="1">
      <alignment horizontal="right" vertical="center"/>
    </xf>
    <xf numFmtId="49" fontId="6" fillId="4" borderId="11" xfId="0" applyNumberFormat="1" applyFont="1" applyFill="1" applyBorder="1" applyAlignment="1">
      <alignment horizontal="right" vertical="center"/>
    </xf>
    <xf numFmtId="177" fontId="1" fillId="4" borderId="11" xfId="0" applyNumberFormat="1" applyFont="1" applyFill="1" applyBorder="1" applyAlignment="1">
      <alignment horizontal="center" vertical="center"/>
    </xf>
    <xf numFmtId="179" fontId="1" fillId="4" borderId="11" xfId="1" applyNumberFormat="1" applyFont="1" applyFill="1" applyBorder="1" applyAlignment="1">
      <alignment horizontal="center" vertical="center"/>
    </xf>
    <xf numFmtId="41" fontId="1" fillId="0" borderId="4" xfId="1" applyFont="1" applyBorder="1" applyAlignment="1">
      <alignment horizontal="center" vertical="center"/>
    </xf>
    <xf numFmtId="179" fontId="1" fillId="4" borderId="11" xfId="1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1" fontId="1" fillId="4" borderId="4" xfId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 textRotation="255"/>
    </xf>
    <xf numFmtId="41" fontId="6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79" fontId="0" fillId="0" borderId="0" xfId="1" applyNumberFormat="1" applyFont="1" applyAlignment="1">
      <alignment horizontal="center" vertical="center"/>
    </xf>
    <xf numFmtId="42" fontId="1" fillId="0" borderId="4" xfId="8" applyFont="1" applyBorder="1" applyAlignment="1">
      <alignment horizontal="right" vertical="center"/>
    </xf>
    <xf numFmtId="42" fontId="1" fillId="0" borderId="8" xfId="8" applyFont="1" applyBorder="1" applyAlignment="1">
      <alignment horizontal="right" vertical="center"/>
    </xf>
    <xf numFmtId="42" fontId="1" fillId="0" borderId="7" xfId="8" applyFont="1" applyBorder="1" applyAlignment="1">
      <alignment horizontal="right" vertical="center"/>
    </xf>
    <xf numFmtId="49" fontId="1" fillId="0" borderId="10" xfId="0" applyNumberFormat="1" applyFont="1" applyBorder="1">
      <alignment vertical="center"/>
    </xf>
    <xf numFmtId="41" fontId="8" fillId="0" borderId="6" xfId="1" applyFont="1" applyBorder="1" applyAlignment="1">
      <alignment horizontal="center" vertical="center"/>
    </xf>
    <xf numFmtId="41" fontId="1" fillId="0" borderId="7" xfId="1" applyFont="1" applyBorder="1" applyAlignment="1">
      <alignment horizontal="right" vertical="center"/>
    </xf>
    <xf numFmtId="41" fontId="1" fillId="0" borderId="8" xfId="1" applyFont="1" applyBorder="1" applyAlignment="1">
      <alignment horizontal="center" vertical="center"/>
    </xf>
    <xf numFmtId="41" fontId="1" fillId="0" borderId="6" xfId="1" applyFont="1" applyBorder="1" applyAlignment="1">
      <alignment horizontal="center" vertical="center"/>
    </xf>
    <xf numFmtId="41" fontId="1" fillId="0" borderId="10" xfId="1" applyFont="1" applyBorder="1" applyAlignment="1">
      <alignment vertical="center"/>
    </xf>
    <xf numFmtId="179" fontId="1" fillId="0" borderId="10" xfId="1" applyNumberFormat="1" applyFont="1" applyBorder="1" applyAlignment="1">
      <alignment vertical="center"/>
    </xf>
    <xf numFmtId="41" fontId="1" fillId="4" borderId="4" xfId="1" applyFont="1" applyFill="1" applyBorder="1" applyAlignment="1">
      <alignment horizontal="right" vertical="center"/>
    </xf>
    <xf numFmtId="41" fontId="1" fillId="4" borderId="8" xfId="1" applyFont="1" applyFill="1" applyBorder="1" applyAlignment="1">
      <alignment horizontal="center" vertical="center"/>
    </xf>
    <xf numFmtId="41" fontId="1" fillId="4" borderId="6" xfId="1" applyFont="1" applyFill="1" applyBorder="1" applyAlignment="1">
      <alignment horizontal="center" vertical="center"/>
    </xf>
    <xf numFmtId="41" fontId="1" fillId="0" borderId="6" xfId="1" applyFont="1" applyFill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41" fontId="1" fillId="0" borderId="4" xfId="1" applyFont="1" applyBorder="1" applyAlignment="1">
      <alignment horizontal="right" vertical="center"/>
    </xf>
    <xf numFmtId="180" fontId="1" fillId="0" borderId="4" xfId="0" applyNumberFormat="1" applyFont="1" applyBorder="1" applyAlignment="1">
      <alignment horizontal="right" vertical="center"/>
    </xf>
    <xf numFmtId="180" fontId="9" fillId="0" borderId="4" xfId="0" applyNumberFormat="1" applyFont="1" applyBorder="1" applyAlignment="1">
      <alignment horizontal="right" vertical="center"/>
    </xf>
    <xf numFmtId="180" fontId="1" fillId="0" borderId="6" xfId="0" applyNumberFormat="1" applyFont="1" applyBorder="1" applyAlignment="1">
      <alignment horizontal="right" vertical="center"/>
    </xf>
    <xf numFmtId="180" fontId="1" fillId="0" borderId="10" xfId="0" applyNumberFormat="1" applyFont="1" applyBorder="1" applyAlignment="1">
      <alignment horizontal="right" vertical="center"/>
    </xf>
    <xf numFmtId="181" fontId="1" fillId="0" borderId="8" xfId="0" applyNumberFormat="1" applyFont="1" applyBorder="1" applyAlignment="1">
      <alignment horizontal="right" vertical="center"/>
    </xf>
    <xf numFmtId="181" fontId="9" fillId="0" borderId="8" xfId="0" applyNumberFormat="1" applyFont="1" applyBorder="1" applyAlignment="1">
      <alignment horizontal="right" vertical="center"/>
    </xf>
    <xf numFmtId="181" fontId="1" fillId="0" borderId="7" xfId="0" applyNumberFormat="1" applyFont="1" applyBorder="1" applyAlignment="1">
      <alignment horizontal="right" vertical="center"/>
    </xf>
    <xf numFmtId="181" fontId="1" fillId="0" borderId="10" xfId="0" applyNumberFormat="1" applyFont="1" applyBorder="1">
      <alignment vertical="center"/>
    </xf>
    <xf numFmtId="176" fontId="1" fillId="0" borderId="6" xfId="1" applyNumberFormat="1" applyFont="1" applyBorder="1" applyAlignment="1">
      <alignment horizontal="center" vertical="center"/>
    </xf>
    <xf numFmtId="41" fontId="1" fillId="0" borderId="6" xfId="1" applyFont="1" applyBorder="1" applyAlignment="1">
      <alignment horizontal="right" vertical="center"/>
    </xf>
    <xf numFmtId="41" fontId="7" fillId="4" borderId="4" xfId="1" applyFont="1" applyFill="1" applyBorder="1" applyAlignment="1">
      <alignment horizontal="center" vertical="center"/>
    </xf>
    <xf numFmtId="41" fontId="7" fillId="4" borderId="6" xfId="1" applyFont="1" applyFill="1" applyBorder="1" applyAlignment="1">
      <alignment horizontal="right" vertical="center"/>
    </xf>
    <xf numFmtId="41" fontId="1" fillId="0" borderId="10" xfId="1" applyFont="1" applyBorder="1">
      <alignment vertical="center"/>
    </xf>
    <xf numFmtId="176" fontId="1" fillId="0" borderId="12" xfId="1" applyNumberFormat="1" applyFont="1" applyBorder="1" applyAlignment="1">
      <alignment horizontal="right" vertical="center"/>
    </xf>
    <xf numFmtId="41" fontId="1" fillId="0" borderId="12" xfId="1" applyFont="1" applyBorder="1" applyAlignment="1">
      <alignment horizontal="center" vertical="center"/>
    </xf>
    <xf numFmtId="179" fontId="1" fillId="0" borderId="10" xfId="1" applyNumberFormat="1" applyFont="1" applyBorder="1">
      <alignment vertical="center"/>
    </xf>
    <xf numFmtId="41" fontId="1" fillId="0" borderId="8" xfId="1" applyFont="1" applyBorder="1" applyAlignment="1">
      <alignment horizontal="right" vertical="center"/>
    </xf>
    <xf numFmtId="49" fontId="1" fillId="10" borderId="2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right" vertical="center"/>
    </xf>
    <xf numFmtId="49" fontId="9" fillId="10" borderId="6" xfId="0" applyNumberFormat="1" applyFont="1" applyFill="1" applyBorder="1" applyAlignment="1">
      <alignment horizontal="right" vertical="center"/>
    </xf>
    <xf numFmtId="49" fontId="1" fillId="10" borderId="10" xfId="0" applyNumberFormat="1" applyFont="1" applyFill="1" applyBorder="1">
      <alignment vertical="center"/>
    </xf>
    <xf numFmtId="49" fontId="6" fillId="10" borderId="2" xfId="0" applyNumberFormat="1" applyFont="1" applyFill="1" applyBorder="1" applyAlignment="1">
      <alignment horizontal="center" vertical="center"/>
    </xf>
    <xf numFmtId="49" fontId="6" fillId="10" borderId="4" xfId="0" quotePrefix="1" applyNumberFormat="1" applyFont="1" applyFill="1" applyBorder="1" applyAlignment="1">
      <alignment horizontal="right" vertical="center"/>
    </xf>
    <xf numFmtId="49" fontId="6" fillId="10" borderId="4" xfId="0" applyNumberFormat="1" applyFont="1" applyFill="1" applyBorder="1" applyAlignment="1">
      <alignment horizontal="right" vertical="center"/>
    </xf>
    <xf numFmtId="49" fontId="1" fillId="10" borderId="4" xfId="0" applyNumberFormat="1" applyFont="1" applyFill="1" applyBorder="1" applyAlignment="1">
      <alignment horizontal="right" vertical="center"/>
    </xf>
    <xf numFmtId="49" fontId="7" fillId="10" borderId="4" xfId="0" applyNumberFormat="1" applyFont="1" applyFill="1" applyBorder="1" applyAlignment="1">
      <alignment horizontal="right" vertical="center"/>
    </xf>
    <xf numFmtId="49" fontId="1" fillId="10" borderId="6" xfId="0" quotePrefix="1" applyNumberFormat="1" applyFont="1" applyFill="1" applyBorder="1" applyAlignment="1">
      <alignment horizontal="right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0" fontId="1" fillId="0" borderId="10" xfId="0" applyNumberFormat="1" applyFont="1" applyBorder="1">
      <alignment vertical="center"/>
    </xf>
    <xf numFmtId="182" fontId="1" fillId="0" borderId="4" xfId="0" applyNumberFormat="1" applyFont="1" applyBorder="1" applyAlignment="1">
      <alignment horizontal="center" vertical="center"/>
    </xf>
    <xf numFmtId="182" fontId="1" fillId="0" borderId="6" xfId="0" applyNumberFormat="1" applyFont="1" applyBorder="1" applyAlignment="1">
      <alignment horizontal="center" vertical="center"/>
    </xf>
    <xf numFmtId="49" fontId="1" fillId="10" borderId="4" xfId="0" quotePrefix="1" applyNumberFormat="1" applyFont="1" applyFill="1" applyBorder="1" applyAlignment="1">
      <alignment horizontal="right" vertical="center"/>
    </xf>
    <xf numFmtId="49" fontId="9" fillId="10" borderId="4" xfId="0" applyNumberFormat="1" applyFont="1" applyFill="1" applyBorder="1" applyAlignment="1">
      <alignment horizontal="right" vertical="center"/>
    </xf>
    <xf numFmtId="182" fontId="9" fillId="0" borderId="4" xfId="0" applyNumberFormat="1" applyFont="1" applyBorder="1" applyAlignment="1">
      <alignment horizontal="center" vertical="center"/>
    </xf>
    <xf numFmtId="49" fontId="9" fillId="10" borderId="4" xfId="0" quotePrefix="1" applyNumberFormat="1" applyFont="1" applyFill="1" applyBorder="1" applyAlignment="1">
      <alignment horizontal="right" vertical="center"/>
    </xf>
    <xf numFmtId="49" fontId="7" fillId="10" borderId="4" xfId="0" quotePrefix="1" applyNumberFormat="1" applyFont="1" applyFill="1" applyBorder="1" applyAlignment="1">
      <alignment horizontal="right" vertical="center"/>
    </xf>
    <xf numFmtId="183" fontId="9" fillId="0" borderId="8" xfId="0" applyNumberFormat="1" applyFont="1" applyBorder="1" applyAlignment="1">
      <alignment horizontal="right" vertical="center"/>
    </xf>
    <xf numFmtId="49" fontId="1" fillId="10" borderId="6" xfId="0" quotePrefix="1" applyNumberFormat="1" applyFont="1" applyFill="1" applyBorder="1" applyAlignment="1">
      <alignment horizontal="center" vertical="center"/>
    </xf>
    <xf numFmtId="184" fontId="1" fillId="0" borderId="6" xfId="0" applyNumberFormat="1" applyFont="1" applyBorder="1">
      <alignment vertical="center"/>
    </xf>
    <xf numFmtId="184" fontId="1" fillId="0" borderId="4" xfId="1" applyNumberFormat="1" applyFont="1" applyBorder="1" applyAlignment="1">
      <alignment horizontal="center" vertical="center"/>
    </xf>
    <xf numFmtId="184" fontId="1" fillId="0" borderId="4" xfId="8" applyNumberFormat="1" applyFont="1" applyBorder="1" applyAlignment="1">
      <alignment horizontal="center" vertical="center"/>
    </xf>
    <xf numFmtId="184" fontId="1" fillId="0" borderId="7" xfId="0" applyNumberFormat="1" applyFont="1" applyBorder="1" applyAlignment="1">
      <alignment horizontal="right" vertical="center"/>
    </xf>
    <xf numFmtId="185" fontId="1" fillId="0" borderId="7" xfId="0" applyNumberFormat="1" applyFont="1" applyBorder="1" applyAlignment="1">
      <alignment horizontal="right" vertical="center"/>
    </xf>
    <xf numFmtId="185" fontId="1" fillId="0" borderId="8" xfId="0" applyNumberFormat="1" applyFont="1" applyBorder="1" applyAlignment="1">
      <alignment horizontal="right" vertical="center"/>
    </xf>
    <xf numFmtId="49" fontId="6" fillId="10" borderId="6" xfId="0" applyNumberFormat="1" applyFont="1" applyFill="1" applyBorder="1" applyAlignment="1">
      <alignment horizontal="right" vertical="center"/>
    </xf>
    <xf numFmtId="185" fontId="9" fillId="0" borderId="8" xfId="8" applyNumberFormat="1" applyFont="1" applyBorder="1" applyAlignment="1">
      <alignment horizontal="right" vertical="center"/>
    </xf>
    <xf numFmtId="41" fontId="23" fillId="4" borderId="6" xfId="1" applyFont="1" applyFill="1" applyBorder="1" applyAlignment="1">
      <alignment horizontal="center" vertical="center"/>
    </xf>
    <xf numFmtId="184" fontId="1" fillId="0" borderId="4" xfId="8" quotePrefix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right" vertical="center"/>
    </xf>
    <xf numFmtId="186" fontId="1" fillId="0" borderId="4" xfId="1" applyNumberFormat="1" applyFont="1" applyBorder="1" applyAlignment="1">
      <alignment horizontal="right" vertical="center"/>
    </xf>
    <xf numFmtId="187" fontId="9" fillId="0" borderId="8" xfId="8" applyNumberFormat="1" applyFont="1" applyBorder="1" applyAlignment="1">
      <alignment horizontal="right" vertical="center"/>
    </xf>
    <xf numFmtId="187" fontId="1" fillId="0" borderId="8" xfId="0" applyNumberFormat="1" applyFont="1" applyBorder="1" applyAlignment="1">
      <alignment horizontal="right" vertical="center"/>
    </xf>
    <xf numFmtId="49" fontId="1" fillId="10" borderId="1" xfId="0" quotePrefix="1" applyNumberFormat="1" applyFont="1" applyFill="1" applyBorder="1" applyAlignment="1">
      <alignment horizontal="right" vertical="center"/>
    </xf>
    <xf numFmtId="182" fontId="1" fillId="0" borderId="1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center" vertical="center"/>
    </xf>
    <xf numFmtId="41" fontId="1" fillId="0" borderId="21" xfId="1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41" fontId="1" fillId="0" borderId="10" xfId="1" applyFont="1" applyBorder="1" applyAlignment="1">
      <alignment horizontal="center" vertical="center"/>
    </xf>
    <xf numFmtId="49" fontId="6" fillId="10" borderId="12" xfId="0" applyNumberFormat="1" applyFont="1" applyFill="1" applyBorder="1" applyAlignment="1">
      <alignment horizontal="right" vertical="center"/>
    </xf>
    <xf numFmtId="49" fontId="1" fillId="10" borderId="21" xfId="0" applyNumberFormat="1" applyFont="1" applyFill="1" applyBorder="1">
      <alignment vertical="center"/>
    </xf>
    <xf numFmtId="179" fontId="1" fillId="0" borderId="10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188" fontId="1" fillId="0" borderId="4" xfId="1" applyNumberFormat="1" applyFont="1" applyBorder="1" applyAlignment="1">
      <alignment horizontal="center" vertical="center"/>
    </xf>
    <xf numFmtId="49" fontId="6" fillId="10" borderId="10" xfId="0" quotePrefix="1" applyNumberFormat="1" applyFont="1" applyFill="1" applyBorder="1" applyAlignment="1">
      <alignment horizontal="right" vertical="center"/>
    </xf>
    <xf numFmtId="49" fontId="6" fillId="10" borderId="10" xfId="0" applyNumberFormat="1" applyFont="1" applyFill="1" applyBorder="1" applyAlignment="1">
      <alignment horizontal="right" vertical="center"/>
    </xf>
    <xf numFmtId="177" fontId="1" fillId="4" borderId="10" xfId="0" applyNumberFormat="1" applyFont="1" applyFill="1" applyBorder="1" applyAlignment="1">
      <alignment horizontal="center" vertical="center"/>
    </xf>
    <xf numFmtId="41" fontId="1" fillId="4" borderId="10" xfId="1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3" fontId="1" fillId="0" borderId="4" xfId="1" applyNumberFormat="1" applyFont="1" applyBorder="1" applyAlignment="1">
      <alignment horizontal="center" vertical="center"/>
    </xf>
    <xf numFmtId="179" fontId="1" fillId="4" borderId="4" xfId="1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49" fontId="24" fillId="10" borderId="4" xfId="0" applyNumberFormat="1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center" vertical="center" readingOrder="2"/>
    </xf>
    <xf numFmtId="0" fontId="3" fillId="6" borderId="15" xfId="0" applyFont="1" applyFill="1" applyBorder="1" applyAlignment="1">
      <alignment horizontal="center" vertical="center" readingOrder="2"/>
    </xf>
    <xf numFmtId="0" fontId="3" fillId="6" borderId="16" xfId="0" applyFont="1" applyFill="1" applyBorder="1" applyAlignment="1">
      <alignment horizontal="center" vertical="center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3" fillId="6" borderId="5" xfId="0" applyFont="1" applyFill="1" applyBorder="1" applyAlignment="1">
      <alignment horizontal="center" vertical="center" wrapText="1" readingOrder="2"/>
    </xf>
    <xf numFmtId="0" fontId="3" fillId="6" borderId="9" xfId="0" applyFont="1" applyFill="1" applyBorder="1" applyAlignment="1">
      <alignment horizontal="center" vertical="center" wrapText="1" readingOrder="2"/>
    </xf>
    <xf numFmtId="0" fontId="3" fillId="6" borderId="5" xfId="0" applyFont="1" applyFill="1" applyBorder="1" applyAlignment="1">
      <alignment horizontal="center" vertical="center" readingOrder="2"/>
    </xf>
    <xf numFmtId="0" fontId="3" fillId="6" borderId="9" xfId="0" applyFont="1" applyFill="1" applyBorder="1" applyAlignment="1">
      <alignment horizontal="center" vertical="center" readingOrder="2"/>
    </xf>
    <xf numFmtId="0" fontId="3" fillId="6" borderId="1" xfId="0" applyFont="1" applyFill="1" applyBorder="1" applyAlignment="1">
      <alignment horizontal="center" vertical="center" readingOrder="2"/>
    </xf>
    <xf numFmtId="0" fontId="15" fillId="6" borderId="1" xfId="0" applyFont="1" applyFill="1" applyBorder="1" applyAlignment="1">
      <alignment horizontal="center" vertical="center" readingOrder="2"/>
    </xf>
    <xf numFmtId="0" fontId="15" fillId="6" borderId="5" xfId="0" applyFont="1" applyFill="1" applyBorder="1" applyAlignment="1">
      <alignment horizontal="center" vertical="center" readingOrder="2"/>
    </xf>
    <xf numFmtId="0" fontId="15" fillId="6" borderId="9" xfId="0" applyFont="1" applyFill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9">
    <cellStyle name="계산 2" xfId="4" xr:uid="{00000000-0005-0000-0000-000000000000}"/>
    <cellStyle name="메모 2" xfId="5" xr:uid="{00000000-0005-0000-0000-000001000000}"/>
    <cellStyle name="쉼표 [0]" xfId="1" builtinId="6"/>
    <cellStyle name="쉼표 [0] 2" xfId="6" xr:uid="{00000000-0005-0000-0000-000003000000}"/>
    <cellStyle name="요약 2" xfId="2" xr:uid="{00000000-0005-0000-0000-000004000000}"/>
    <cellStyle name="입력 2" xfId="7" xr:uid="{00000000-0005-0000-0000-000005000000}"/>
    <cellStyle name="출력 2" xfId="3" xr:uid="{00000000-0005-0000-0000-000006000000}"/>
    <cellStyle name="통화 [0]" xfId="8" builtinId="7"/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10</xdr:col>
      <xdr:colOff>9525</xdr:colOff>
      <xdr:row>38</xdr:row>
      <xdr:rowOff>0</xdr:rowOff>
    </xdr:to>
    <xdr:sp macro="" textlink="">
      <xdr:nvSpPr>
        <xdr:cNvPr id="2" name="그룹 3">
          <a:extLst>
            <a:ext uri="{FF2B5EF4-FFF2-40B4-BE49-F238E27FC236}">
              <a16:creationId xmlns:a16="http://schemas.microsoft.com/office/drawing/2014/main" id="{361D9780-7848-4B6D-BF0A-7D28F33820B4}"/>
            </a:ext>
          </a:extLst>
        </xdr:cNvPr>
        <xdr:cNvSpPr>
          <a:spLocks noChangeArrowheads="1" noTextEdit="1"/>
        </xdr:cNvSpPr>
      </xdr:nvSpPr>
      <xdr:spPr>
        <a:xfrm>
          <a:off x="114300" y="514350"/>
          <a:ext cx="10325100" cy="5991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28576</xdr:colOff>
      <xdr:row>2</xdr:row>
      <xdr:rowOff>169545</xdr:rowOff>
    </xdr:from>
    <xdr:to>
      <xdr:col>10</xdr:col>
      <xdr:colOff>1</xdr:colOff>
      <xdr:row>38</xdr:row>
      <xdr:rowOff>169545</xdr:rowOff>
    </xdr:to>
    <xdr:sp macro="" textlink="">
      <xdr:nvSpPr>
        <xdr:cNvPr id="3" name="직사각형 161">
          <a:extLst>
            <a:ext uri="{FF2B5EF4-FFF2-40B4-BE49-F238E27FC236}">
              <a16:creationId xmlns:a16="http://schemas.microsoft.com/office/drawing/2014/main" id="{B9010EBF-22B9-42F9-BB61-6A822E334961}"/>
            </a:ext>
          </a:extLst>
        </xdr:cNvPr>
        <xdr:cNvSpPr>
          <a:spLocks noChangeArrowheads="1"/>
        </xdr:cNvSpPr>
      </xdr:nvSpPr>
      <xdr:spPr>
        <a:xfrm>
          <a:off x="95251" y="502920"/>
          <a:ext cx="10153650" cy="6172200"/>
        </a:xfrm>
        <a:prstGeom prst="rect">
          <a:avLst/>
        </a:prstGeom>
        <a:solidFill>
          <a:srgbClr val="FFFFFF"/>
        </a:solidFill>
        <a:ln w="25400">
          <a:solidFill>
            <a:srgbClr val="385D8A"/>
          </a:solidFill>
          <a:miter lim="800000"/>
        </a:ln>
      </xdr:spPr>
      <xdr:txBody>
        <a:bodyPr vertOverflow="clip" wrap="square" lIns="18288" tIns="0" rIns="0" bIns="0" anchor="ctr" upright="1"/>
        <a:lstStyle/>
        <a:p>
          <a:endParaRPr lang="ko-KR"/>
        </a:p>
      </xdr:txBody>
    </xdr:sp>
    <xdr:clientData/>
  </xdr:twoCellAnchor>
  <xdr:twoCellAnchor>
    <xdr:from>
      <xdr:col>1</xdr:col>
      <xdr:colOff>87630</xdr:colOff>
      <xdr:row>26</xdr:row>
      <xdr:rowOff>120015</xdr:rowOff>
    </xdr:from>
    <xdr:to>
      <xdr:col>9</xdr:col>
      <xdr:colOff>657225</xdr:colOff>
      <xdr:row>36</xdr:row>
      <xdr:rowOff>30514</xdr:rowOff>
    </xdr:to>
    <xdr:sp macro="" textlink="">
      <xdr:nvSpPr>
        <xdr:cNvPr id="5" name="TextBox 166">
          <a:extLst>
            <a:ext uri="{FF2B5EF4-FFF2-40B4-BE49-F238E27FC236}">
              <a16:creationId xmlns:a16="http://schemas.microsoft.com/office/drawing/2014/main" id="{EBCF8913-CCA5-4E5F-9748-4125512BE61B}"/>
            </a:ext>
          </a:extLst>
        </xdr:cNvPr>
        <xdr:cNvSpPr txBox="1">
          <a:spLocks noChangeArrowheads="1"/>
        </xdr:cNvSpPr>
      </xdr:nvSpPr>
      <xdr:spPr>
        <a:xfrm>
          <a:off x="154305" y="4568190"/>
          <a:ext cx="10066020" cy="1624999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5720" rIns="45720" bIns="0" anchor="t" upright="1"/>
        <a:lstStyle/>
        <a:p>
          <a:pPr algn="ctr" rtl="0">
            <a:lnSpc>
              <a:spcPts val="900"/>
            </a:lnSpc>
            <a:defRPr sz="1000"/>
          </a:pPr>
          <a:endParaRPr lang="ko-KR" altLang="en-US" sz="600" b="1" i="0" u="none" strike="noStrike" baseline="0">
            <a:solidFill>
              <a:srgbClr val="006411"/>
            </a:solidFill>
            <a:latin typeface="Malgun Gothic"/>
            <a:ea typeface="Malgun Gothic"/>
          </a:endParaRPr>
        </a:p>
        <a:p>
          <a:pPr algn="ctr" rtl="0">
            <a:lnSpc>
              <a:spcPts val="2700"/>
            </a:lnSpc>
            <a:defRPr sz="1000"/>
          </a:pP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</a:rPr>
            <a:t>용돈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입금 할 때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(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꼭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)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학생이름으로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입금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해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주시면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800" b="1" i="0" u="none" strike="noStrike" baseline="0">
              <a:solidFill>
                <a:srgbClr val="006411"/>
              </a:solidFill>
              <a:latin typeface="Malgun Gothic"/>
              <a:ea typeface="Malgun Gothic"/>
              <a:cs typeface="Calibri" panose="020F0502020204030204"/>
            </a:rPr>
            <a:t>고맙겠습니다.</a:t>
          </a:r>
          <a:endParaRPr lang="ko-KR" altLang="en-US" sz="1800" b="1" i="0" u="none" strike="noStrike" baseline="0">
            <a:solidFill>
              <a:srgbClr val="006411"/>
            </a:solidFill>
            <a:latin typeface="Calibri" panose="020F0502020204030204"/>
            <a:ea typeface="Malgun Gothic"/>
            <a:cs typeface="Calibri" panose="020F0502020204030204"/>
          </a:endParaRPr>
        </a:p>
        <a:p>
          <a:pPr algn="ctr" rtl="0">
            <a:lnSpc>
              <a:spcPts val="2700"/>
            </a:lnSpc>
            <a:defRPr sz="1000"/>
          </a:pPr>
          <a:r>
            <a:rPr lang="ko-KR" altLang="en-US" sz="1800" b="1" i="0" u="none" strike="noStrike" baseline="0">
              <a:solidFill>
                <a:srgbClr val="003366"/>
              </a:solidFill>
              <a:latin typeface="Malgun Gothic"/>
              <a:ea typeface="Malgun Gothic"/>
            </a:rPr>
            <a:t>보내신 용돈은</a:t>
          </a:r>
          <a:r>
            <a:rPr lang="ko-KR" altLang="en-US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 당일 환율 </a:t>
          </a:r>
          <a:r>
            <a:rPr lang="en-US" altLang="ko-KR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(</a:t>
          </a:r>
          <a:r>
            <a:rPr lang="ko-KR" altLang="en-US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매매기준율</a:t>
          </a:r>
          <a:r>
            <a:rPr lang="en-US" altLang="ko-KR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) </a:t>
          </a:r>
          <a:r>
            <a:rPr lang="ko-KR" altLang="en-US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자녀에게 전달됩니다</a:t>
          </a:r>
          <a:r>
            <a:rPr lang="en-US" altLang="ko-KR" sz="1800" b="1" i="0" u="none" strike="noStrike" baseline="0">
              <a:solidFill>
                <a:srgbClr val="003366"/>
              </a:solidFill>
              <a:latin typeface="Calibri" panose="020F0502020204030204"/>
              <a:ea typeface="Malgun Gothic"/>
              <a:cs typeface="Calibri" panose="020F0502020204030204"/>
            </a:rPr>
            <a:t>.</a:t>
          </a:r>
          <a:endParaRPr lang="ko-KR" altLang="en-US" sz="1800" b="1" i="0" u="none" strike="noStrike" baseline="0">
            <a:solidFill>
              <a:srgbClr val="003366"/>
            </a:solidFill>
            <a:latin typeface="Calibri" panose="020F0502020204030204"/>
            <a:ea typeface="Malgun Gothic"/>
            <a:cs typeface="Calibri" panose="020F0502020204030204"/>
          </a:endParaRPr>
        </a:p>
        <a:p>
          <a:pPr algn="ctr" rtl="0">
            <a:lnSpc>
              <a:spcPts val="2500"/>
            </a:lnSpc>
            <a:defRPr sz="1000"/>
          </a:pP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</a:rPr>
            <a:t>자녀들이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  <a:cs typeface="Calibri" panose="020F0502020204030204"/>
            </a:rPr>
            <a:t>용돈을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  <a:cs typeface="Calibri" panose="020F0502020204030204"/>
            </a:rPr>
            <a:t>아껴 쓰도록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, 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  <a:cs typeface="Calibri" panose="020F0502020204030204"/>
            </a:rPr>
            <a:t>부모님께서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 께 교육 해 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  <a:cs typeface="Calibri" panose="020F0502020204030204"/>
            </a:rPr>
            <a:t>주셨으면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 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Malgun Gothic"/>
              <a:ea typeface="Malgun Gothic"/>
              <a:cs typeface="Calibri" panose="020F0502020204030204"/>
            </a:rPr>
            <a:t>합니다</a:t>
          </a:r>
          <a:r>
            <a:rPr lang="ko-KR" altLang="en-US" sz="1700" b="1" i="0" u="none" strike="noStrike" baseline="0">
              <a:solidFill>
                <a:srgbClr val="DD0806"/>
              </a:solidFill>
              <a:latin typeface="Calibri" panose="020F0502020204030204"/>
              <a:ea typeface="Malgun Gothic"/>
              <a:cs typeface="Calibri" panose="020F0502020204030204"/>
            </a:rPr>
            <a:t>. </a:t>
          </a:r>
          <a:endParaRPr lang="ko-KR" altLang="en-US" sz="1700" b="1" i="0" u="none" strike="noStrike" baseline="0">
            <a:solidFill>
              <a:srgbClr val="00ABEA"/>
            </a:solidFill>
            <a:latin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3</xdr:col>
      <xdr:colOff>952273</xdr:colOff>
      <xdr:row>7</xdr:row>
      <xdr:rowOff>133350</xdr:rowOff>
    </xdr:from>
    <xdr:to>
      <xdr:col>9</xdr:col>
      <xdr:colOff>153555</xdr:colOff>
      <xdr:row>15</xdr:row>
      <xdr:rowOff>9525</xdr:rowOff>
    </xdr:to>
    <xdr:sp macro="" textlink="">
      <xdr:nvSpPr>
        <xdr:cNvPr id="9" name="TextBox 5614">
          <a:extLst>
            <a:ext uri="{FF2B5EF4-FFF2-40B4-BE49-F238E27FC236}">
              <a16:creationId xmlns:a16="http://schemas.microsoft.com/office/drawing/2014/main" id="{AE6AFFF8-C478-FBFE-0539-E7F2D2E0E812}"/>
            </a:ext>
          </a:extLst>
        </xdr:cNvPr>
        <xdr:cNvSpPr txBox="1">
          <a:spLocks noChangeArrowheads="1"/>
        </xdr:cNvSpPr>
      </xdr:nvSpPr>
      <xdr:spPr>
        <a:xfrm>
          <a:off x="2314348" y="1323975"/>
          <a:ext cx="7411832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46304" tIns="91440" rIns="0" bIns="0" anchor="t" upright="1"/>
        <a:lstStyle/>
        <a:p>
          <a:pPr algn="l" rtl="0">
            <a:defRPr sz="1000"/>
          </a:pPr>
          <a:r>
            <a:rPr lang="ko-KR" altLang="en-US" sz="6600" b="1" i="0" u="none" strike="noStrike" baseline="0">
              <a:solidFill>
                <a:srgbClr val="00ABEA"/>
              </a:solidFill>
              <a:latin typeface="HYMyeongJo-Extra"/>
              <a:ea typeface="HYMyeongJo-Extra"/>
            </a:rPr>
            <a:t>  용돈 관리 대장</a:t>
          </a:r>
        </a:p>
      </xdr:txBody>
    </xdr:sp>
    <xdr:clientData/>
  </xdr:twoCellAnchor>
  <xdr:twoCellAnchor editAs="oneCell">
    <xdr:from>
      <xdr:col>2</xdr:col>
      <xdr:colOff>152400</xdr:colOff>
      <xdr:row>7</xdr:row>
      <xdr:rowOff>66675</xdr:rowOff>
    </xdr:from>
    <xdr:to>
      <xdr:col>3</xdr:col>
      <xdr:colOff>1143000</xdr:colOff>
      <xdr:row>18</xdr:row>
      <xdr:rowOff>148909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9B47C257-0048-0852-EE7B-9DEA682BF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257300"/>
          <a:ext cx="1685925" cy="1968184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17</xdr:row>
      <xdr:rowOff>57150</xdr:rowOff>
    </xdr:from>
    <xdr:to>
      <xdr:col>7</xdr:col>
      <xdr:colOff>819149</xdr:colOff>
      <xdr:row>22</xdr:row>
      <xdr:rowOff>152400</xdr:rowOff>
    </xdr:to>
    <xdr:grpSp>
      <xdr:nvGrpSpPr>
        <xdr:cNvPr id="16" name="그룹 15">
          <a:extLst>
            <a:ext uri="{FF2B5EF4-FFF2-40B4-BE49-F238E27FC236}">
              <a16:creationId xmlns:a16="http://schemas.microsoft.com/office/drawing/2014/main" id="{F5D9C5DE-44E9-C001-3D65-53DCE28EFCF0}"/>
            </a:ext>
          </a:extLst>
        </xdr:cNvPr>
        <xdr:cNvGrpSpPr/>
      </xdr:nvGrpSpPr>
      <xdr:grpSpPr>
        <a:xfrm>
          <a:off x="3533775" y="3005759"/>
          <a:ext cx="4623765" cy="964924"/>
          <a:chOff x="3533775" y="2962275"/>
          <a:chExt cx="4629149" cy="952500"/>
        </a:xfrm>
      </xdr:grpSpPr>
      <xdr:grpSp>
        <xdr:nvGrpSpPr>
          <xdr:cNvPr id="10" name="그룹 2">
            <a:extLst>
              <a:ext uri="{FF2B5EF4-FFF2-40B4-BE49-F238E27FC236}">
                <a16:creationId xmlns:a16="http://schemas.microsoft.com/office/drawing/2014/main" id="{C4AC9197-F4B8-4689-BD2F-DF1518ADB7B4}"/>
              </a:ext>
            </a:extLst>
          </xdr:cNvPr>
          <xdr:cNvGrpSpPr/>
        </xdr:nvGrpSpPr>
        <xdr:grpSpPr>
          <a:xfrm>
            <a:off x="3533775" y="2962275"/>
            <a:ext cx="4562475" cy="952500"/>
            <a:chOff x="5622309" y="3324225"/>
            <a:chExt cx="4012228" cy="940649"/>
          </a:xfrm>
        </xdr:grpSpPr>
        <xdr:pic>
          <xdr:nvPicPr>
            <xdr:cNvPr id="11" name="Picture 59312">
              <a:extLst>
                <a:ext uri="{FF2B5EF4-FFF2-40B4-BE49-F238E27FC236}">
                  <a16:creationId xmlns:a16="http://schemas.microsoft.com/office/drawing/2014/main" id="{8D6DF3D4-DF20-3D4E-1377-87C2C09CCB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5622309" y="3324225"/>
              <a:ext cx="3808463" cy="9406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그림 28">
              <a:extLst>
                <a:ext uri="{FF2B5EF4-FFF2-40B4-BE49-F238E27FC236}">
                  <a16:creationId xmlns:a16="http://schemas.microsoft.com/office/drawing/2014/main" id="{7B08A6CB-967A-E367-B7D2-9C50595B59D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>
              <a:off x="7024687" y="3522265"/>
              <a:ext cx="2609850" cy="225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2A35059-4AEB-DC05-F8EC-90B1E9527979}"/>
              </a:ext>
            </a:extLst>
          </xdr:cNvPr>
          <xdr:cNvSpPr txBox="1"/>
        </xdr:nvSpPr>
        <xdr:spPr>
          <a:xfrm>
            <a:off x="5181600" y="3076575"/>
            <a:ext cx="2981324" cy="6953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o-KR" altLang="en-US" sz="1330" b="1">
                <a:solidFill>
                  <a:srgbClr val="FF0000"/>
                </a:solidFill>
              </a:rPr>
              <a:t>우리은행</a:t>
            </a:r>
            <a:r>
              <a:rPr lang="ko-KR" altLang="en-US" sz="1330" b="1"/>
              <a:t> </a:t>
            </a:r>
            <a:r>
              <a:rPr lang="en-US" altLang="ko-KR" sz="1500" b="1"/>
              <a:t>1002 - 464 - 773906</a:t>
            </a:r>
            <a:br>
              <a:rPr lang="en-US" altLang="ko-KR" sz="1330" b="1"/>
            </a:br>
            <a:r>
              <a:rPr lang="ko-KR" altLang="en-US" sz="1330" b="1">
                <a:solidFill>
                  <a:srgbClr val="0070C0"/>
                </a:solidFill>
              </a:rPr>
              <a:t>예금주 </a:t>
            </a:r>
            <a:r>
              <a:rPr lang="en-US" altLang="ko-KR" sz="1330" b="1">
                <a:solidFill>
                  <a:srgbClr val="0070C0"/>
                </a:solidFill>
              </a:rPr>
              <a:t>: </a:t>
            </a:r>
            <a:r>
              <a:rPr lang="ko-KR" altLang="en-US" sz="1330" b="1">
                <a:solidFill>
                  <a:srgbClr val="0070C0"/>
                </a:solidFill>
              </a:rPr>
              <a:t>이후진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/>
  </sheetPr>
  <dimension ref="B1:S557"/>
  <sheetViews>
    <sheetView showGridLines="0" tabSelected="1" zoomScale="115" zoomScaleNormal="115" workbookViewId="0">
      <selection activeCell="P22" sqref="P22"/>
    </sheetView>
  </sheetViews>
  <sheetFormatPr defaultColWidth="8.77734375" defaultRowHeight="13.5"/>
  <cols>
    <col min="1" max="1" width="0.77734375" customWidth="1"/>
    <col min="2" max="2" width="8.77734375" style="39" customWidth="1"/>
    <col min="3" max="3" width="8.109375" style="2" customWidth="1"/>
    <col min="4" max="4" width="20.109375" style="17" customWidth="1"/>
    <col min="5" max="5" width="12.6640625" style="1" customWidth="1"/>
    <col min="6" max="6" width="8.44140625" style="41" customWidth="1"/>
    <col min="7" max="7" width="26.77734375" style="1" customWidth="1"/>
    <col min="8" max="8" width="13.6640625" style="6" customWidth="1"/>
    <col min="9" max="9" width="12.21875" style="42" customWidth="1"/>
    <col min="10" max="10" width="8" style="43" customWidth="1"/>
    <col min="11" max="11" width="1.33203125" customWidth="1"/>
    <col min="12" max="13" width="8.77734375" hidden="1" customWidth="1"/>
    <col min="17" max="17" width="8.77734375" hidden="1" customWidth="1"/>
  </cols>
  <sheetData>
    <row r="1" spans="2:19" ht="13.35" customHeight="1">
      <c r="B1" s="173" t="s">
        <v>201</v>
      </c>
      <c r="C1" s="173"/>
      <c r="D1" s="173"/>
      <c r="E1" s="174" t="s">
        <v>5</v>
      </c>
      <c r="F1" s="174"/>
      <c r="G1" s="174"/>
      <c r="H1" s="174"/>
      <c r="I1" s="174"/>
      <c r="J1" s="174"/>
    </row>
    <row r="2" spans="2:19" ht="13.5" customHeight="1">
      <c r="B2" s="173"/>
      <c r="C2" s="173"/>
      <c r="D2" s="173"/>
      <c r="E2" s="174"/>
      <c r="F2" s="174"/>
      <c r="G2" s="174"/>
      <c r="H2" s="174"/>
      <c r="I2" s="174"/>
      <c r="J2" s="174"/>
    </row>
    <row r="3" spans="2:19" ht="13.5" customHeight="1">
      <c r="B3" s="173"/>
      <c r="C3" s="173"/>
      <c r="D3" s="173"/>
      <c r="E3" s="174"/>
      <c r="F3" s="174"/>
      <c r="G3" s="174"/>
      <c r="H3" s="174"/>
      <c r="I3" s="174"/>
      <c r="J3" s="174"/>
    </row>
    <row r="4" spans="2:19">
      <c r="C4" s="65"/>
      <c r="D4" s="38"/>
      <c r="E4"/>
      <c r="F4" s="65"/>
      <c r="G4"/>
      <c r="H4" s="66"/>
      <c r="J4"/>
    </row>
    <row r="5" spans="2:19">
      <c r="C5" s="65"/>
      <c r="D5" s="38"/>
      <c r="E5"/>
      <c r="F5" s="65"/>
      <c r="G5"/>
      <c r="H5" s="66"/>
      <c r="J5"/>
    </row>
    <row r="6" spans="2:19">
      <c r="C6" s="65"/>
      <c r="D6" s="38"/>
      <c r="E6"/>
      <c r="F6" s="65"/>
      <c r="G6"/>
      <c r="H6" s="66"/>
      <c r="J6"/>
    </row>
    <row r="7" spans="2:19">
      <c r="C7" s="65"/>
      <c r="D7" s="38"/>
      <c r="E7"/>
      <c r="F7" s="65"/>
      <c r="G7"/>
      <c r="H7" s="66"/>
      <c r="J7"/>
    </row>
    <row r="8" spans="2:19">
      <c r="C8" s="65"/>
      <c r="D8" s="38"/>
      <c r="E8"/>
      <c r="F8" s="65"/>
      <c r="G8"/>
      <c r="H8" s="66"/>
      <c r="J8"/>
    </row>
    <row r="9" spans="2:19">
      <c r="C9" s="65"/>
      <c r="D9" s="38"/>
      <c r="E9"/>
      <c r="F9" s="65"/>
      <c r="G9"/>
      <c r="H9" s="66"/>
      <c r="J9"/>
    </row>
    <row r="10" spans="2:19">
      <c r="C10" s="65"/>
      <c r="D10" s="38"/>
      <c r="E10"/>
      <c r="F10" s="65"/>
      <c r="G10"/>
      <c r="H10" s="66"/>
      <c r="J10"/>
    </row>
    <row r="11" spans="2:19">
      <c r="C11" s="65"/>
      <c r="D11" s="38"/>
      <c r="E11"/>
      <c r="F11" s="65"/>
      <c r="G11"/>
      <c r="H11" s="66"/>
      <c r="J11"/>
    </row>
    <row r="12" spans="2:19">
      <c r="C12" s="65"/>
      <c r="D12" s="38"/>
      <c r="E12"/>
      <c r="F12" s="65"/>
      <c r="G12"/>
      <c r="H12" s="66"/>
      <c r="J12"/>
    </row>
    <row r="13" spans="2:19">
      <c r="C13" s="65"/>
      <c r="D13" s="38"/>
      <c r="E13"/>
      <c r="F13" s="65"/>
      <c r="G13"/>
      <c r="H13" s="66"/>
      <c r="J13"/>
    </row>
    <row r="14" spans="2:19">
      <c r="C14" s="65"/>
      <c r="D14" s="38"/>
      <c r="E14"/>
      <c r="F14" s="65"/>
      <c r="G14"/>
      <c r="H14" s="66"/>
      <c r="J14"/>
      <c r="S14" s="38"/>
    </row>
    <row r="15" spans="2:19">
      <c r="C15" s="65"/>
      <c r="D15" s="38"/>
      <c r="E15"/>
      <c r="F15" s="65"/>
      <c r="G15"/>
      <c r="H15" s="66"/>
      <c r="J15"/>
    </row>
    <row r="16" spans="2:19">
      <c r="C16" s="65"/>
      <c r="D16" s="38"/>
      <c r="E16"/>
      <c r="F16" s="65"/>
      <c r="G16"/>
      <c r="H16" s="66"/>
      <c r="J16"/>
    </row>
    <row r="17" spans="3:15">
      <c r="C17" s="65"/>
      <c r="D17" s="38"/>
      <c r="E17"/>
      <c r="F17" s="65"/>
      <c r="G17"/>
      <c r="H17" s="66"/>
      <c r="J17"/>
    </row>
    <row r="18" spans="3:15">
      <c r="C18" s="65"/>
      <c r="D18" s="38"/>
      <c r="E18"/>
      <c r="F18" s="65"/>
      <c r="G18"/>
      <c r="H18" s="66"/>
      <c r="J18"/>
    </row>
    <row r="19" spans="3:15">
      <c r="C19" s="65"/>
      <c r="D19" s="38"/>
      <c r="E19"/>
      <c r="F19" s="65"/>
      <c r="G19"/>
      <c r="H19" s="66"/>
      <c r="J19"/>
    </row>
    <row r="20" spans="3:15">
      <c r="C20" s="65"/>
      <c r="D20" s="38"/>
      <c r="E20"/>
      <c r="F20" s="65"/>
      <c r="G20"/>
      <c r="H20" s="66"/>
      <c r="J20"/>
    </row>
    <row r="21" spans="3:15">
      <c r="C21" s="65"/>
      <c r="D21" s="38"/>
      <c r="E21"/>
      <c r="F21" s="65"/>
      <c r="G21"/>
      <c r="H21" s="66"/>
      <c r="J21"/>
    </row>
    <row r="22" spans="3:15">
      <c r="C22" s="65"/>
      <c r="D22" s="38"/>
      <c r="E22"/>
      <c r="F22" s="65"/>
      <c r="G22"/>
      <c r="H22" s="66"/>
      <c r="J22"/>
    </row>
    <row r="23" spans="3:15">
      <c r="C23" s="65"/>
      <c r="D23" s="38"/>
      <c r="E23"/>
      <c r="F23" s="65"/>
      <c r="G23"/>
      <c r="H23" s="66"/>
      <c r="J23"/>
      <c r="O23" t="s">
        <v>0</v>
      </c>
    </row>
    <row r="24" spans="3:15">
      <c r="C24" s="65"/>
      <c r="D24" s="38"/>
      <c r="E24"/>
      <c r="F24" s="65"/>
      <c r="G24"/>
      <c r="H24" s="66"/>
      <c r="J24"/>
    </row>
    <row r="25" spans="3:15">
      <c r="C25" s="65"/>
      <c r="D25" s="38"/>
      <c r="E25"/>
      <c r="F25" s="65"/>
      <c r="G25"/>
      <c r="H25" s="66"/>
      <c r="J25"/>
    </row>
    <row r="26" spans="3:15">
      <c r="C26" s="65"/>
      <c r="D26" s="38"/>
      <c r="E26"/>
      <c r="F26" s="65"/>
      <c r="G26"/>
      <c r="H26" s="66"/>
      <c r="J26"/>
    </row>
    <row r="27" spans="3:15">
      <c r="C27" s="65"/>
      <c r="D27" s="38"/>
      <c r="E27"/>
      <c r="F27" s="65"/>
      <c r="G27"/>
      <c r="H27" s="66"/>
      <c r="J27"/>
    </row>
    <row r="28" spans="3:15">
      <c r="C28" s="65"/>
      <c r="D28" s="38"/>
      <c r="E28"/>
      <c r="F28" s="65"/>
      <c r="G28"/>
      <c r="H28" s="66"/>
      <c r="J28"/>
    </row>
    <row r="29" spans="3:15">
      <c r="C29" s="65"/>
      <c r="D29" s="38"/>
      <c r="E29"/>
      <c r="F29" s="65"/>
      <c r="G29"/>
      <c r="H29" s="66"/>
      <c r="J29"/>
    </row>
    <row r="30" spans="3:15">
      <c r="C30" s="65"/>
      <c r="D30" s="38"/>
      <c r="E30"/>
      <c r="F30" s="65"/>
      <c r="G30"/>
      <c r="H30" s="66"/>
      <c r="J30"/>
    </row>
    <row r="31" spans="3:15">
      <c r="C31" s="65"/>
      <c r="D31" s="38"/>
      <c r="E31"/>
      <c r="F31" s="65"/>
      <c r="G31"/>
      <c r="H31" s="66"/>
      <c r="J31"/>
    </row>
    <row r="32" spans="3:15">
      <c r="C32" s="65"/>
      <c r="D32" s="38"/>
      <c r="E32"/>
      <c r="F32" s="65"/>
      <c r="G32"/>
      <c r="H32" s="66"/>
      <c r="J32"/>
    </row>
    <row r="33" spans="2:10">
      <c r="C33" s="65"/>
      <c r="D33" s="38"/>
      <c r="E33"/>
      <c r="F33" s="65"/>
      <c r="G33"/>
      <c r="H33" s="66"/>
      <c r="J33"/>
    </row>
    <row r="34" spans="2:10">
      <c r="C34" s="65"/>
      <c r="D34" s="38"/>
      <c r="E34"/>
      <c r="F34" s="65"/>
      <c r="G34"/>
      <c r="H34" s="66"/>
      <c r="J34"/>
    </row>
    <row r="35" spans="2:10">
      <c r="C35" s="65"/>
      <c r="D35" s="38"/>
      <c r="E35"/>
      <c r="F35" s="65"/>
      <c r="G35"/>
      <c r="H35" s="66"/>
      <c r="J35"/>
    </row>
    <row r="36" spans="2:10">
      <c r="C36" s="65"/>
      <c r="D36" s="38"/>
      <c r="E36"/>
      <c r="F36" s="65"/>
      <c r="G36"/>
      <c r="H36" s="66"/>
      <c r="J36"/>
    </row>
    <row r="37" spans="2:10">
      <c r="C37" s="65"/>
      <c r="D37" s="38"/>
      <c r="E37"/>
      <c r="F37" s="65"/>
      <c r="G37"/>
      <c r="H37" s="66"/>
      <c r="J37"/>
    </row>
    <row r="38" spans="2:10">
      <c r="C38" s="65"/>
      <c r="D38" s="38"/>
      <c r="E38"/>
      <c r="F38" s="65"/>
      <c r="G38"/>
      <c r="H38" s="66"/>
      <c r="J38"/>
    </row>
    <row r="39" spans="2:10">
      <c r="C39" s="65"/>
      <c r="D39" s="38"/>
      <c r="E39"/>
      <c r="F39" s="65"/>
      <c r="G39"/>
      <c r="H39" s="66"/>
      <c r="J39"/>
    </row>
    <row r="40" spans="2:10">
      <c r="C40" s="65"/>
      <c r="D40" s="38"/>
      <c r="E40"/>
      <c r="F40" s="65"/>
      <c r="G40"/>
      <c r="H40" s="66"/>
      <c r="J40"/>
    </row>
    <row r="41" spans="2:10" ht="18" customHeight="1">
      <c r="B41" s="27" t="s">
        <v>1</v>
      </c>
      <c r="C41" s="101" t="s">
        <v>2</v>
      </c>
      <c r="D41" s="19" t="s">
        <v>18</v>
      </c>
      <c r="E41" s="7" t="s">
        <v>19</v>
      </c>
      <c r="F41" s="105" t="s">
        <v>3</v>
      </c>
      <c r="G41" s="8" t="s">
        <v>4</v>
      </c>
      <c r="H41" s="9" t="s">
        <v>20</v>
      </c>
      <c r="I41" s="28" t="s">
        <v>21</v>
      </c>
      <c r="J41" s="46" t="s">
        <v>31</v>
      </c>
    </row>
    <row r="42" spans="2:10" ht="18" customHeight="1">
      <c r="B42" s="164" t="s">
        <v>6</v>
      </c>
      <c r="C42" s="102"/>
      <c r="D42" s="15"/>
      <c r="E42" s="16"/>
      <c r="F42" s="106" t="s">
        <v>29</v>
      </c>
      <c r="G42" s="12" t="s">
        <v>30</v>
      </c>
      <c r="H42" s="56">
        <v>300</v>
      </c>
      <c r="I42" s="30">
        <f>E42-H42</f>
        <v>-300</v>
      </c>
      <c r="J42" s="131" t="s">
        <v>53</v>
      </c>
    </row>
    <row r="43" spans="2:10" ht="18" customHeight="1">
      <c r="B43" s="165"/>
      <c r="C43" s="102"/>
      <c r="D43" s="15"/>
      <c r="E43" s="16"/>
      <c r="F43" s="107" t="s">
        <v>27</v>
      </c>
      <c r="G43" s="12" t="s">
        <v>28</v>
      </c>
      <c r="H43" s="56">
        <v>533</v>
      </c>
      <c r="I43" s="30">
        <f>I42-H43</f>
        <v>-833</v>
      </c>
      <c r="J43" s="131" t="s">
        <v>53</v>
      </c>
    </row>
    <row r="44" spans="2:10" ht="18" customHeight="1">
      <c r="B44" s="165"/>
      <c r="C44" s="102"/>
      <c r="D44" s="15"/>
      <c r="E44" s="16"/>
      <c r="F44" s="107"/>
      <c r="G44" s="12" t="s">
        <v>40</v>
      </c>
      <c r="H44" s="56">
        <v>100</v>
      </c>
      <c r="I44" s="30">
        <f t="shared" ref="I44:I47" si="0">I43-H44</f>
        <v>-933</v>
      </c>
      <c r="J44" s="131" t="s">
        <v>53</v>
      </c>
    </row>
    <row r="45" spans="2:10" ht="18" customHeight="1">
      <c r="B45" s="165"/>
      <c r="C45" s="103"/>
      <c r="D45" s="24"/>
      <c r="E45" s="25"/>
      <c r="F45" s="107"/>
      <c r="G45" s="12" t="s">
        <v>41</v>
      </c>
      <c r="H45" s="60">
        <v>119.3</v>
      </c>
      <c r="I45" s="30">
        <f t="shared" si="0"/>
        <v>-1052.3</v>
      </c>
      <c r="J45" s="131" t="s">
        <v>53</v>
      </c>
    </row>
    <row r="46" spans="2:10" ht="18" customHeight="1">
      <c r="B46" s="165"/>
      <c r="C46" s="102"/>
      <c r="D46" s="15"/>
      <c r="E46" s="16"/>
      <c r="F46" s="107"/>
      <c r="G46" s="12" t="s">
        <v>42</v>
      </c>
      <c r="H46" s="56">
        <v>90.4</v>
      </c>
      <c r="I46" s="30">
        <f t="shared" si="0"/>
        <v>-1142.7</v>
      </c>
      <c r="J46" s="131" t="s">
        <v>53</v>
      </c>
    </row>
    <row r="47" spans="2:10" ht="18" customHeight="1">
      <c r="B47" s="165"/>
      <c r="C47" s="102"/>
      <c r="D47" s="15"/>
      <c r="E47" s="16"/>
      <c r="F47" s="108" t="s">
        <v>33</v>
      </c>
      <c r="G47" s="12" t="s">
        <v>50</v>
      </c>
      <c r="H47" s="56">
        <v>366</v>
      </c>
      <c r="I47" s="30">
        <f t="shared" si="0"/>
        <v>-1508.7</v>
      </c>
      <c r="J47" s="131" t="s">
        <v>53</v>
      </c>
    </row>
    <row r="48" spans="2:10" ht="18" customHeight="1">
      <c r="B48" s="165"/>
      <c r="C48" s="110" t="s">
        <v>57</v>
      </c>
      <c r="D48" s="15" t="s">
        <v>58</v>
      </c>
      <c r="E48" s="16">
        <f>300000/183</f>
        <v>1639.344262295082</v>
      </c>
      <c r="F48" s="107"/>
      <c r="G48" s="12" t="s">
        <v>43</v>
      </c>
      <c r="H48" s="56">
        <v>33</v>
      </c>
      <c r="I48" s="30">
        <f>I47-H48+E48+E50</f>
        <v>1719.2658839167036</v>
      </c>
      <c r="J48" s="131" t="s">
        <v>53</v>
      </c>
    </row>
    <row r="49" spans="2:10" ht="18" customHeight="1">
      <c r="B49" s="165"/>
      <c r="C49" s="102"/>
      <c r="D49" s="15" t="s">
        <v>60</v>
      </c>
      <c r="E49" s="16"/>
      <c r="F49" s="109"/>
      <c r="G49" s="12" t="s">
        <v>74</v>
      </c>
      <c r="H49" s="56">
        <v>35</v>
      </c>
      <c r="I49" s="30">
        <f>I48-H49</f>
        <v>1684.2658839167036</v>
      </c>
      <c r="J49" s="131" t="s">
        <v>53</v>
      </c>
    </row>
    <row r="50" spans="2:10" ht="18" customHeight="1">
      <c r="B50" s="165"/>
      <c r="C50" s="110" t="s">
        <v>70</v>
      </c>
      <c r="D50" s="15" t="s">
        <v>58</v>
      </c>
      <c r="E50" s="16">
        <f>300000/185</f>
        <v>1621.6216216216217</v>
      </c>
      <c r="F50" s="107"/>
      <c r="G50" s="12" t="s">
        <v>83</v>
      </c>
      <c r="H50" s="56">
        <v>75</v>
      </c>
      <c r="I50" s="30">
        <f t="shared" ref="I50" si="1">I49-H50</f>
        <v>1609.2658839167036</v>
      </c>
      <c r="J50" s="131" t="s">
        <v>53</v>
      </c>
    </row>
    <row r="51" spans="2:10" ht="18" customHeight="1">
      <c r="B51" s="165"/>
      <c r="C51" s="102" t="s">
        <v>71</v>
      </c>
      <c r="D51" s="15" t="s">
        <v>96</v>
      </c>
      <c r="E51" s="16">
        <v>70</v>
      </c>
      <c r="F51" s="107" t="s">
        <v>86</v>
      </c>
      <c r="G51" s="15" t="s">
        <v>87</v>
      </c>
      <c r="H51" s="60">
        <v>300</v>
      </c>
      <c r="I51" s="30">
        <f>I50-H51+E51</f>
        <v>1379.2658839167036</v>
      </c>
      <c r="J51" s="131" t="s">
        <v>53</v>
      </c>
    </row>
    <row r="52" spans="2:10" ht="18" customHeight="1">
      <c r="B52" s="165"/>
      <c r="C52" s="102"/>
      <c r="D52" s="15"/>
      <c r="E52" s="69"/>
      <c r="F52" s="106" t="s">
        <v>105</v>
      </c>
      <c r="G52" s="12" t="s">
        <v>87</v>
      </c>
      <c r="H52" s="56">
        <v>300</v>
      </c>
      <c r="I52" s="30">
        <f>I51-H52+E52</f>
        <v>1079.2658839167036</v>
      </c>
      <c r="J52" s="131" t="s">
        <v>53</v>
      </c>
    </row>
    <row r="53" spans="2:10" ht="18" customHeight="1">
      <c r="B53" s="165"/>
      <c r="C53" s="102"/>
      <c r="D53" s="15"/>
      <c r="E53" s="16"/>
      <c r="F53" s="106" t="s">
        <v>123</v>
      </c>
      <c r="G53" s="12" t="s">
        <v>124</v>
      </c>
      <c r="H53" s="56">
        <v>115</v>
      </c>
      <c r="I53" s="30">
        <f t="shared" ref="I53:I54" si="2">I52-H53+E53</f>
        <v>964.26588391670361</v>
      </c>
      <c r="J53" s="131" t="s">
        <v>53</v>
      </c>
    </row>
    <row r="54" spans="2:10" ht="18" customHeight="1">
      <c r="B54" s="165"/>
      <c r="C54" s="102"/>
      <c r="D54" s="15"/>
      <c r="E54" s="16"/>
      <c r="F54" s="106"/>
      <c r="G54" s="12" t="s">
        <v>98</v>
      </c>
      <c r="H54" s="56">
        <v>323</v>
      </c>
      <c r="I54" s="30">
        <f t="shared" si="2"/>
        <v>641.26588391670361</v>
      </c>
      <c r="J54" s="131" t="s">
        <v>53</v>
      </c>
    </row>
    <row r="55" spans="2:10" ht="18" customHeight="1">
      <c r="B55" s="165"/>
      <c r="C55" s="102"/>
      <c r="D55" s="15"/>
      <c r="E55" s="16"/>
      <c r="F55" s="108" t="s">
        <v>130</v>
      </c>
      <c r="G55" s="12" t="s">
        <v>131</v>
      </c>
      <c r="H55" s="56">
        <v>100</v>
      </c>
      <c r="I55" s="30">
        <f t="shared" ref="I55" si="3">I54-H55+E55</f>
        <v>541.26588391670361</v>
      </c>
      <c r="J55" s="131" t="s">
        <v>53</v>
      </c>
    </row>
    <row r="56" spans="2:10" ht="18" customHeight="1">
      <c r="B56" s="165"/>
      <c r="C56" s="102"/>
      <c r="D56" s="15"/>
      <c r="E56" s="16"/>
      <c r="F56" s="107"/>
      <c r="G56" s="12" t="s">
        <v>30</v>
      </c>
      <c r="H56" s="56">
        <v>400</v>
      </c>
      <c r="I56" s="30">
        <f t="shared" ref="I56" si="4">I55-H56+E56</f>
        <v>141.26588391670361</v>
      </c>
      <c r="J56" s="131" t="s">
        <v>53</v>
      </c>
    </row>
    <row r="57" spans="2:10" ht="18" customHeight="1">
      <c r="B57" s="165"/>
      <c r="C57" s="102"/>
      <c r="D57" s="15"/>
      <c r="E57" s="16"/>
      <c r="F57" s="106" t="s">
        <v>147</v>
      </c>
      <c r="G57" s="12" t="s">
        <v>150</v>
      </c>
      <c r="H57" s="56">
        <v>118</v>
      </c>
      <c r="I57" s="30">
        <f t="shared" ref="I57:I58" si="5">I56-H57+E57</f>
        <v>23.265883916703615</v>
      </c>
      <c r="J57" s="131" t="s">
        <v>53</v>
      </c>
    </row>
    <row r="58" spans="2:10" ht="18" customHeight="1">
      <c r="B58" s="165"/>
      <c r="C58" s="102"/>
      <c r="D58" s="15"/>
      <c r="E58" s="16"/>
      <c r="F58" s="108" t="s">
        <v>162</v>
      </c>
      <c r="G58" s="12" t="s">
        <v>163</v>
      </c>
      <c r="H58" s="56">
        <v>21</v>
      </c>
      <c r="I58" s="30">
        <f t="shared" si="5"/>
        <v>2.2658839167036149</v>
      </c>
      <c r="J58" s="131" t="s">
        <v>53</v>
      </c>
    </row>
    <row r="59" spans="2:10" ht="18" customHeight="1">
      <c r="B59" s="165"/>
      <c r="C59" s="103"/>
      <c r="D59" s="24"/>
      <c r="E59" s="25"/>
      <c r="F59" s="107" t="s">
        <v>171</v>
      </c>
      <c r="G59" s="18" t="s">
        <v>172</v>
      </c>
      <c r="H59" s="60">
        <v>385</v>
      </c>
      <c r="I59" s="30">
        <f t="shared" ref="I59" si="6">I58-H59+E59</f>
        <v>-382.73411608329639</v>
      </c>
      <c r="J59" s="131" t="s">
        <v>53</v>
      </c>
    </row>
    <row r="60" spans="2:10" ht="18" customHeight="1">
      <c r="B60" s="165"/>
      <c r="C60" s="102"/>
      <c r="D60" s="15"/>
      <c r="E60" s="16"/>
      <c r="F60" s="107" t="s">
        <v>180</v>
      </c>
      <c r="G60" s="12" t="s">
        <v>182</v>
      </c>
      <c r="H60" s="72">
        <v>23</v>
      </c>
      <c r="I60" s="30">
        <f t="shared" ref="I60:I61" si="7">I59-H60+E60</f>
        <v>-405.73411608329639</v>
      </c>
      <c r="J60" s="131" t="s">
        <v>53</v>
      </c>
    </row>
    <row r="61" spans="2:10" ht="18" customHeight="1">
      <c r="B61" s="165"/>
      <c r="C61" s="102"/>
      <c r="D61" s="15"/>
      <c r="E61" s="16"/>
      <c r="F61" s="108" t="s">
        <v>190</v>
      </c>
      <c r="G61" s="12" t="s">
        <v>191</v>
      </c>
      <c r="H61" s="56">
        <v>400</v>
      </c>
      <c r="I61" s="30">
        <f t="shared" si="7"/>
        <v>-805.73411608329639</v>
      </c>
      <c r="J61" s="131" t="s">
        <v>53</v>
      </c>
    </row>
    <row r="62" spans="2:10" ht="18" customHeight="1">
      <c r="B62" s="165"/>
      <c r="C62" s="102"/>
      <c r="D62" s="15"/>
      <c r="E62" s="16"/>
      <c r="F62" s="107"/>
      <c r="G62" s="12"/>
      <c r="H62" s="56"/>
      <c r="I62" s="30"/>
      <c r="J62" s="71"/>
    </row>
    <row r="63" spans="2:10" ht="18" customHeight="1">
      <c r="B63" s="165"/>
      <c r="C63" s="102"/>
      <c r="D63" s="15"/>
      <c r="E63" s="16"/>
      <c r="F63" s="107"/>
      <c r="G63" s="12"/>
      <c r="H63" s="56"/>
      <c r="I63" s="30"/>
      <c r="J63" s="71"/>
    </row>
    <row r="64" spans="2:10" ht="18" customHeight="1">
      <c r="B64" s="165"/>
      <c r="C64" s="102"/>
      <c r="D64" s="15"/>
      <c r="E64" s="16"/>
      <c r="F64" s="107"/>
      <c r="G64" s="12"/>
      <c r="H64" s="56"/>
      <c r="I64" s="30"/>
      <c r="J64" s="71"/>
    </row>
    <row r="65" spans="2:10" ht="18" customHeight="1">
      <c r="B65" s="165"/>
      <c r="C65" s="102"/>
      <c r="D65" s="15"/>
      <c r="E65" s="16"/>
      <c r="F65" s="107"/>
      <c r="G65" s="12"/>
      <c r="H65" s="73"/>
      <c r="I65" s="30"/>
      <c r="J65" s="71"/>
    </row>
    <row r="66" spans="2:10" ht="18" customHeight="1">
      <c r="B66" s="165"/>
      <c r="C66" s="102"/>
      <c r="D66" s="15"/>
      <c r="E66" s="16"/>
      <c r="F66" s="107"/>
      <c r="G66" s="12"/>
      <c r="H66" s="74"/>
      <c r="I66" s="30"/>
      <c r="J66" s="71"/>
    </row>
    <row r="67" spans="2:10" ht="18" customHeight="1">
      <c r="B67" s="166"/>
      <c r="C67" s="104"/>
      <c r="D67" s="70"/>
      <c r="E67" s="70"/>
      <c r="F67" s="104"/>
      <c r="G67" s="70"/>
      <c r="H67" s="75"/>
      <c r="I67" s="76"/>
      <c r="J67" s="75"/>
    </row>
    <row r="68" spans="2:10" ht="18" customHeight="1">
      <c r="D68" s="3"/>
      <c r="E68" s="44"/>
      <c r="H68" s="40"/>
      <c r="I68" s="45"/>
    </row>
    <row r="69" spans="2:10" ht="18" customHeight="1">
      <c r="D69" s="3"/>
      <c r="E69" s="44"/>
      <c r="H69" s="40"/>
      <c r="I69" s="45"/>
    </row>
    <row r="70" spans="2:10" ht="18" customHeight="1">
      <c r="B70" s="27" t="s">
        <v>1</v>
      </c>
      <c r="C70" s="101" t="s">
        <v>2</v>
      </c>
      <c r="D70" s="19" t="s">
        <v>18</v>
      </c>
      <c r="E70" s="7" t="s">
        <v>19</v>
      </c>
      <c r="F70" s="105" t="s">
        <v>3</v>
      </c>
      <c r="G70" s="8" t="s">
        <v>4</v>
      </c>
      <c r="H70" s="9" t="s">
        <v>20</v>
      </c>
      <c r="I70" s="28" t="s">
        <v>21</v>
      </c>
      <c r="J70" s="46" t="s">
        <v>31</v>
      </c>
    </row>
    <row r="71" spans="2:10" ht="18" customHeight="1">
      <c r="B71" s="164" t="s">
        <v>7</v>
      </c>
      <c r="C71" s="102"/>
      <c r="D71" s="15"/>
      <c r="E71" s="16"/>
      <c r="F71" s="106" t="s">
        <v>29</v>
      </c>
      <c r="G71" s="12" t="s">
        <v>30</v>
      </c>
      <c r="H71" s="56">
        <v>300</v>
      </c>
      <c r="I71" s="30">
        <f>E71-H71</f>
        <v>-300</v>
      </c>
      <c r="J71" s="32" t="s">
        <v>53</v>
      </c>
    </row>
    <row r="72" spans="2:10" ht="18" customHeight="1">
      <c r="B72" s="165"/>
      <c r="C72" s="103"/>
      <c r="D72" s="24"/>
      <c r="E72" s="25"/>
      <c r="F72" s="107" t="s">
        <v>27</v>
      </c>
      <c r="G72" s="12" t="s">
        <v>28</v>
      </c>
      <c r="H72" s="56">
        <v>533</v>
      </c>
      <c r="I72" s="30">
        <f>I71-H72</f>
        <v>-833</v>
      </c>
      <c r="J72" s="32" t="s">
        <v>53</v>
      </c>
    </row>
    <row r="73" spans="2:10" ht="18" customHeight="1">
      <c r="B73" s="165"/>
      <c r="C73" s="102"/>
      <c r="D73" s="15"/>
      <c r="E73" s="16"/>
      <c r="F73" s="107"/>
      <c r="G73" s="12" t="s">
        <v>40</v>
      </c>
      <c r="H73" s="56">
        <v>100</v>
      </c>
      <c r="I73" s="30">
        <f t="shared" ref="I73:I78" si="8">I72-H73</f>
        <v>-933</v>
      </c>
      <c r="J73" s="32" t="s">
        <v>53</v>
      </c>
    </row>
    <row r="74" spans="2:10" ht="18" customHeight="1">
      <c r="B74" s="165"/>
      <c r="C74" s="102"/>
      <c r="D74" s="15"/>
      <c r="E74" s="16"/>
      <c r="F74" s="107"/>
      <c r="G74" s="12" t="s">
        <v>41</v>
      </c>
      <c r="H74" s="56">
        <v>446.5</v>
      </c>
      <c r="I74" s="30">
        <f t="shared" si="8"/>
        <v>-1379.5</v>
      </c>
      <c r="J74" s="32" t="s">
        <v>53</v>
      </c>
    </row>
    <row r="75" spans="2:10" ht="18" customHeight="1">
      <c r="B75" s="165"/>
      <c r="C75" s="102"/>
      <c r="D75" s="15"/>
      <c r="E75" s="16"/>
      <c r="F75" s="107"/>
      <c r="G75" s="12" t="s">
        <v>42</v>
      </c>
      <c r="H75" s="56">
        <v>90.4</v>
      </c>
      <c r="I75" s="30">
        <f t="shared" si="8"/>
        <v>-1469.9</v>
      </c>
      <c r="J75" s="32" t="s">
        <v>53</v>
      </c>
    </row>
    <row r="76" spans="2:10" ht="18" customHeight="1">
      <c r="B76" s="165"/>
      <c r="C76" s="102"/>
      <c r="D76" s="15"/>
      <c r="E76" s="16"/>
      <c r="F76" s="107" t="s">
        <v>33</v>
      </c>
      <c r="G76" s="12" t="s">
        <v>50</v>
      </c>
      <c r="H76" s="56">
        <v>366</v>
      </c>
      <c r="I76" s="30">
        <f t="shared" si="8"/>
        <v>-1835.9</v>
      </c>
      <c r="J76" s="32" t="s">
        <v>53</v>
      </c>
    </row>
    <row r="77" spans="2:10" ht="18" customHeight="1">
      <c r="B77" s="165"/>
      <c r="C77" s="102"/>
      <c r="D77" s="15"/>
      <c r="E77" s="16"/>
      <c r="F77" s="107"/>
      <c r="G77" s="12" t="s">
        <v>43</v>
      </c>
      <c r="H77" s="56">
        <v>33</v>
      </c>
      <c r="I77" s="30">
        <f t="shared" si="8"/>
        <v>-1868.9</v>
      </c>
      <c r="J77" s="32" t="s">
        <v>53</v>
      </c>
    </row>
    <row r="78" spans="2:10" ht="18" customHeight="1">
      <c r="B78" s="165"/>
      <c r="C78" s="102"/>
      <c r="D78" s="15"/>
      <c r="E78" s="16"/>
      <c r="F78" s="107"/>
      <c r="G78" s="12" t="s">
        <v>44</v>
      </c>
      <c r="H78" s="56">
        <v>30</v>
      </c>
      <c r="I78" s="30">
        <f t="shared" si="8"/>
        <v>-1898.9</v>
      </c>
      <c r="J78" s="32" t="s">
        <v>53</v>
      </c>
    </row>
    <row r="79" spans="2:10" ht="18" customHeight="1">
      <c r="B79" s="165"/>
      <c r="C79" s="102" t="s">
        <v>51</v>
      </c>
      <c r="D79" s="15" t="s">
        <v>52</v>
      </c>
      <c r="E79" s="16">
        <v>3600</v>
      </c>
      <c r="F79" s="108"/>
      <c r="G79" s="12" t="s">
        <v>45</v>
      </c>
      <c r="H79" s="56">
        <v>19</v>
      </c>
      <c r="I79" s="30">
        <f>I78-H79+E79</f>
        <v>1682.1</v>
      </c>
      <c r="J79" s="32" t="s">
        <v>53</v>
      </c>
    </row>
    <row r="80" spans="2:10" ht="18" customHeight="1">
      <c r="B80" s="165"/>
      <c r="C80" s="102"/>
      <c r="D80" s="15"/>
      <c r="E80" s="16"/>
      <c r="F80" s="106" t="s">
        <v>57</v>
      </c>
      <c r="G80" s="12" t="s">
        <v>30</v>
      </c>
      <c r="H80" s="56">
        <v>300</v>
      </c>
      <c r="I80" s="30">
        <f>I79-H80+E80</f>
        <v>1382.1</v>
      </c>
      <c r="J80" s="32" t="s">
        <v>53</v>
      </c>
    </row>
    <row r="81" spans="2:10" ht="18" customHeight="1">
      <c r="B81" s="165"/>
      <c r="C81" s="102"/>
      <c r="D81" s="15"/>
      <c r="E81" s="16"/>
      <c r="F81" s="107"/>
      <c r="G81" s="12" t="s">
        <v>74</v>
      </c>
      <c r="H81" s="56">
        <v>27</v>
      </c>
      <c r="I81" s="30">
        <f t="shared" ref="I81:I83" si="9">I80-H81+E81</f>
        <v>1355.1</v>
      </c>
      <c r="J81" s="32" t="s">
        <v>53</v>
      </c>
    </row>
    <row r="82" spans="2:10" ht="18" customHeight="1">
      <c r="B82" s="165"/>
      <c r="C82" s="103"/>
      <c r="D82" s="24"/>
      <c r="E82" s="25"/>
      <c r="F82" s="107"/>
      <c r="G82" s="12" t="s">
        <v>83</v>
      </c>
      <c r="H82" s="56">
        <v>76</v>
      </c>
      <c r="I82" s="30">
        <f t="shared" si="9"/>
        <v>1279.0999999999999</v>
      </c>
      <c r="J82" s="32" t="s">
        <v>53</v>
      </c>
    </row>
    <row r="83" spans="2:10" ht="18" customHeight="1">
      <c r="B83" s="165"/>
      <c r="C83" s="102" t="s">
        <v>71</v>
      </c>
      <c r="D83" s="15" t="s">
        <v>96</v>
      </c>
      <c r="E83" s="16">
        <v>70</v>
      </c>
      <c r="F83" s="107"/>
      <c r="G83" s="15" t="s">
        <v>88</v>
      </c>
      <c r="H83" s="56">
        <v>149</v>
      </c>
      <c r="I83" s="30">
        <f t="shared" si="9"/>
        <v>1200.0999999999999</v>
      </c>
      <c r="J83" s="32" t="s">
        <v>53</v>
      </c>
    </row>
    <row r="84" spans="2:10" ht="18" customHeight="1">
      <c r="B84" s="165"/>
      <c r="C84" s="102" t="s">
        <v>104</v>
      </c>
      <c r="D84" s="15" t="s">
        <v>103</v>
      </c>
      <c r="E84" s="16">
        <v>1500</v>
      </c>
      <c r="F84" s="106" t="s">
        <v>97</v>
      </c>
      <c r="G84" s="12" t="s">
        <v>98</v>
      </c>
      <c r="H84" s="56">
        <v>66</v>
      </c>
      <c r="I84" s="30">
        <f t="shared" ref="I84" si="10">I83-H84+E84</f>
        <v>2634.1</v>
      </c>
      <c r="J84" s="32" t="s">
        <v>53</v>
      </c>
    </row>
    <row r="85" spans="2:10" ht="18" customHeight="1">
      <c r="B85" s="165"/>
      <c r="C85" s="102"/>
      <c r="D85" s="15"/>
      <c r="E85" s="16"/>
      <c r="F85" s="108" t="s">
        <v>104</v>
      </c>
      <c r="G85" s="12" t="s">
        <v>34</v>
      </c>
      <c r="H85" s="56">
        <v>500</v>
      </c>
      <c r="I85" s="30">
        <f t="shared" ref="I85" si="11">I84-H85+E85</f>
        <v>2134.1</v>
      </c>
      <c r="J85" s="32" t="s">
        <v>53</v>
      </c>
    </row>
    <row r="86" spans="2:10" ht="18" customHeight="1">
      <c r="B86" s="165"/>
      <c r="C86" s="102"/>
      <c r="D86" s="15"/>
      <c r="E86" s="16"/>
      <c r="F86" s="106" t="s">
        <v>105</v>
      </c>
      <c r="G86" s="12" t="s">
        <v>87</v>
      </c>
      <c r="H86" s="56">
        <v>300</v>
      </c>
      <c r="I86" s="30">
        <f t="shared" ref="I86" si="12">I85-H86+E86</f>
        <v>1834.1</v>
      </c>
      <c r="J86" s="32" t="s">
        <v>53</v>
      </c>
    </row>
    <row r="87" spans="2:10" ht="18" customHeight="1">
      <c r="B87" s="165"/>
      <c r="C87" s="102"/>
      <c r="D87" s="15"/>
      <c r="E87" s="16"/>
      <c r="F87" s="108" t="s">
        <v>130</v>
      </c>
      <c r="G87" s="12" t="s">
        <v>131</v>
      </c>
      <c r="H87" s="56">
        <v>100</v>
      </c>
      <c r="I87" s="30">
        <f t="shared" ref="I87" si="13">I86-H87+E87</f>
        <v>1734.1</v>
      </c>
      <c r="J87" s="32" t="s">
        <v>53</v>
      </c>
    </row>
    <row r="88" spans="2:10" ht="18" customHeight="1">
      <c r="B88" s="165"/>
      <c r="C88" s="103"/>
      <c r="D88" s="24"/>
      <c r="E88" s="25"/>
      <c r="F88" s="106" t="s">
        <v>130</v>
      </c>
      <c r="G88" s="12" t="s">
        <v>30</v>
      </c>
      <c r="H88" s="56">
        <v>400</v>
      </c>
      <c r="I88" s="30">
        <f t="shared" ref="I88" si="14">I87-H88+E88</f>
        <v>1334.1</v>
      </c>
      <c r="J88" s="32" t="s">
        <v>53</v>
      </c>
    </row>
    <row r="89" spans="2:10" ht="18" customHeight="1">
      <c r="B89" s="165"/>
      <c r="C89" s="102"/>
      <c r="D89" s="15"/>
      <c r="E89" s="16"/>
      <c r="F89" s="106" t="s">
        <v>161</v>
      </c>
      <c r="G89" s="12" t="s">
        <v>30</v>
      </c>
      <c r="H89" s="56">
        <v>300</v>
      </c>
      <c r="I89" s="30">
        <f t="shared" ref="I89" si="15">I88-H89+E89</f>
        <v>1034.0999999999999</v>
      </c>
      <c r="J89" s="32" t="s">
        <v>53</v>
      </c>
    </row>
    <row r="90" spans="2:10" ht="18" customHeight="1">
      <c r="B90" s="165"/>
      <c r="C90" s="102"/>
      <c r="D90" s="15"/>
      <c r="E90" s="16"/>
      <c r="F90" s="107" t="s">
        <v>171</v>
      </c>
      <c r="G90" s="18" t="s">
        <v>172</v>
      </c>
      <c r="H90" s="60">
        <v>385</v>
      </c>
      <c r="I90" s="30">
        <f t="shared" ref="I90" si="16">I89-H90+E90</f>
        <v>649.09999999999991</v>
      </c>
      <c r="J90" s="32" t="s">
        <v>53</v>
      </c>
    </row>
    <row r="91" spans="2:10" ht="18" customHeight="1">
      <c r="B91" s="165"/>
      <c r="C91" s="110" t="s">
        <v>187</v>
      </c>
      <c r="D91" s="15" t="s">
        <v>188</v>
      </c>
      <c r="E91" s="16">
        <v>600</v>
      </c>
      <c r="F91" s="107" t="s">
        <v>180</v>
      </c>
      <c r="G91" s="12" t="s">
        <v>181</v>
      </c>
      <c r="H91" s="56">
        <v>66</v>
      </c>
      <c r="I91" s="30">
        <f t="shared" ref="I91" si="17">I90-H91+E91</f>
        <v>1183.0999999999999</v>
      </c>
      <c r="J91" s="32" t="s">
        <v>53</v>
      </c>
    </row>
    <row r="92" spans="2:10" ht="18" customHeight="1">
      <c r="B92" s="165"/>
      <c r="C92" s="102"/>
      <c r="D92" s="15"/>
      <c r="E92" s="16"/>
      <c r="F92" s="108" t="s">
        <v>187</v>
      </c>
      <c r="G92" s="12" t="s">
        <v>34</v>
      </c>
      <c r="H92" s="56">
        <v>300</v>
      </c>
      <c r="I92" s="30">
        <f t="shared" ref="I92" si="18">I91-H92+E92</f>
        <v>883.09999999999991</v>
      </c>
      <c r="J92" s="32" t="s">
        <v>53</v>
      </c>
    </row>
    <row r="93" spans="2:10" ht="18" customHeight="1">
      <c r="B93" s="165"/>
      <c r="C93" s="102"/>
      <c r="D93" s="15"/>
      <c r="E93" s="16"/>
      <c r="F93" s="108" t="s">
        <v>190</v>
      </c>
      <c r="G93" s="12" t="s">
        <v>191</v>
      </c>
      <c r="H93" s="56">
        <v>400</v>
      </c>
      <c r="I93" s="30">
        <f t="shared" ref="I93" si="19">I92-H93+E93</f>
        <v>483.09999999999991</v>
      </c>
      <c r="J93" s="32" t="s">
        <v>53</v>
      </c>
    </row>
    <row r="94" spans="2:10" ht="18" customHeight="1">
      <c r="B94" s="165"/>
      <c r="C94" s="102"/>
      <c r="D94" s="15"/>
      <c r="E94" s="16"/>
      <c r="F94" s="107"/>
      <c r="G94" s="12"/>
      <c r="H94" s="74"/>
      <c r="I94" s="30"/>
      <c r="J94" s="32"/>
    </row>
    <row r="95" spans="2:10" ht="18" customHeight="1">
      <c r="B95" s="165"/>
      <c r="C95" s="102"/>
      <c r="D95" s="15"/>
      <c r="E95" s="16"/>
      <c r="F95" s="107"/>
      <c r="G95" s="12"/>
      <c r="H95" s="74"/>
      <c r="I95" s="30"/>
      <c r="J95" s="32"/>
    </row>
    <row r="96" spans="2:10" ht="18" customHeight="1">
      <c r="B96" s="166"/>
      <c r="C96" s="104"/>
      <c r="D96" s="70"/>
      <c r="E96" s="70"/>
      <c r="F96" s="104"/>
      <c r="G96" s="70"/>
      <c r="H96" s="96"/>
      <c r="I96" s="99"/>
      <c r="J96" s="70"/>
    </row>
    <row r="97" spans="2:10" ht="18" customHeight="1">
      <c r="D97" s="3"/>
      <c r="E97" s="44"/>
      <c r="H97" s="40"/>
      <c r="I97" s="45"/>
    </row>
    <row r="98" spans="2:10" ht="18" customHeight="1">
      <c r="B98"/>
      <c r="C98" s="1"/>
      <c r="D98" s="1"/>
      <c r="F98" s="34"/>
      <c r="H98" s="1"/>
      <c r="I98"/>
      <c r="J98"/>
    </row>
    <row r="99" spans="2:10" ht="18" customHeight="1">
      <c r="B99" s="27" t="s">
        <v>1</v>
      </c>
      <c r="C99" s="101" t="s">
        <v>2</v>
      </c>
      <c r="D99" s="19" t="s">
        <v>18</v>
      </c>
      <c r="E99" s="7" t="s">
        <v>19</v>
      </c>
      <c r="F99" s="105" t="s">
        <v>3</v>
      </c>
      <c r="G99" s="8" t="s">
        <v>4</v>
      </c>
      <c r="H99" s="9" t="s">
        <v>20</v>
      </c>
      <c r="I99" s="28" t="s">
        <v>21</v>
      </c>
      <c r="J99" s="46" t="s">
        <v>31</v>
      </c>
    </row>
    <row r="100" spans="2:10" ht="18" customHeight="1">
      <c r="B100" s="167" t="s">
        <v>8</v>
      </c>
      <c r="C100" s="110" t="s">
        <v>24</v>
      </c>
      <c r="D100" s="111">
        <v>300000</v>
      </c>
      <c r="E100" s="16">
        <f>D100/185</f>
        <v>1621.6216216216217</v>
      </c>
      <c r="F100" s="106" t="s">
        <v>29</v>
      </c>
      <c r="G100" s="12" t="s">
        <v>30</v>
      </c>
      <c r="H100" s="56">
        <v>300</v>
      </c>
      <c r="I100" s="93">
        <f>E100-H100</f>
        <v>1321.6216216216217</v>
      </c>
      <c r="J100" s="29" t="s">
        <v>53</v>
      </c>
    </row>
    <row r="101" spans="2:10" ht="18" customHeight="1">
      <c r="B101" s="167"/>
      <c r="C101" s="108"/>
      <c r="D101" s="112"/>
      <c r="E101" s="67"/>
      <c r="F101" s="107" t="s">
        <v>27</v>
      </c>
      <c r="G101" s="12" t="s">
        <v>28</v>
      </c>
      <c r="H101" s="56">
        <v>533</v>
      </c>
      <c r="I101" s="93">
        <f>I100-H101</f>
        <v>788.62162162162167</v>
      </c>
      <c r="J101" s="29" t="s">
        <v>53</v>
      </c>
    </row>
    <row r="102" spans="2:10" ht="18" customHeight="1">
      <c r="B102" s="167"/>
      <c r="C102" s="108"/>
      <c r="D102" s="112"/>
      <c r="E102" s="11"/>
      <c r="F102" s="107"/>
      <c r="G102" s="12" t="s">
        <v>40</v>
      </c>
      <c r="H102" s="56">
        <v>100</v>
      </c>
      <c r="I102" s="93">
        <f t="shared" ref="I102:I108" si="20">I101-H102</f>
        <v>688.62162162162167</v>
      </c>
      <c r="J102" s="29" t="s">
        <v>53</v>
      </c>
    </row>
    <row r="103" spans="2:10" ht="18" customHeight="1">
      <c r="B103" s="167"/>
      <c r="C103" s="108"/>
      <c r="D103" s="112"/>
      <c r="E103" s="11"/>
      <c r="F103" s="107"/>
      <c r="G103" s="12" t="s">
        <v>41</v>
      </c>
      <c r="H103" s="56">
        <v>56</v>
      </c>
      <c r="I103" s="93">
        <f t="shared" si="20"/>
        <v>632.62162162162167</v>
      </c>
      <c r="J103" s="29" t="s">
        <v>53</v>
      </c>
    </row>
    <row r="104" spans="2:10" ht="18" customHeight="1">
      <c r="B104" s="167"/>
      <c r="C104" s="108"/>
      <c r="D104" s="112"/>
      <c r="E104" s="11"/>
      <c r="F104" s="107"/>
      <c r="G104" s="12" t="s">
        <v>42</v>
      </c>
      <c r="H104" s="56">
        <v>90.4</v>
      </c>
      <c r="I104" s="93">
        <f t="shared" si="20"/>
        <v>542.22162162162169</v>
      </c>
      <c r="J104" s="29" t="s">
        <v>53</v>
      </c>
    </row>
    <row r="105" spans="2:10" ht="18" customHeight="1">
      <c r="B105" s="167"/>
      <c r="C105" s="108"/>
      <c r="D105" s="112"/>
      <c r="E105" s="67"/>
      <c r="F105" s="107" t="s">
        <v>33</v>
      </c>
      <c r="G105" s="12" t="s">
        <v>50</v>
      </c>
      <c r="H105" s="56">
        <v>366</v>
      </c>
      <c r="I105" s="93">
        <f t="shared" si="20"/>
        <v>176.22162162162169</v>
      </c>
      <c r="J105" s="29" t="s">
        <v>53</v>
      </c>
    </row>
    <row r="106" spans="2:10" ht="18" customHeight="1">
      <c r="B106" s="167"/>
      <c r="C106" s="108"/>
      <c r="D106" s="112"/>
      <c r="E106" s="67"/>
      <c r="F106" s="107"/>
      <c r="G106" s="12" t="s">
        <v>43</v>
      </c>
      <c r="H106" s="56">
        <v>33</v>
      </c>
      <c r="I106" s="93">
        <f t="shared" si="20"/>
        <v>143.22162162162169</v>
      </c>
      <c r="J106" s="29" t="s">
        <v>53</v>
      </c>
    </row>
    <row r="107" spans="2:10" ht="18" customHeight="1">
      <c r="B107" s="167"/>
      <c r="C107" s="108"/>
      <c r="D107" s="112"/>
      <c r="E107" s="11"/>
      <c r="F107" s="107"/>
      <c r="G107" s="12" t="s">
        <v>44</v>
      </c>
      <c r="H107" s="56">
        <v>35</v>
      </c>
      <c r="I107" s="93">
        <f t="shared" si="20"/>
        <v>108.22162162162169</v>
      </c>
      <c r="J107" s="29" t="s">
        <v>53</v>
      </c>
    </row>
    <row r="108" spans="2:10" ht="18" customHeight="1">
      <c r="B108" s="167"/>
      <c r="C108" s="108"/>
      <c r="D108" s="112"/>
      <c r="E108" s="11"/>
      <c r="F108" s="106" t="s">
        <v>62</v>
      </c>
      <c r="G108" s="12" t="s">
        <v>34</v>
      </c>
      <c r="H108" s="56">
        <v>79.3</v>
      </c>
      <c r="I108" s="93">
        <f t="shared" si="20"/>
        <v>28.921621621621696</v>
      </c>
      <c r="J108" s="29" t="s">
        <v>53</v>
      </c>
    </row>
    <row r="109" spans="2:10" ht="18" customHeight="1">
      <c r="B109" s="167"/>
      <c r="C109" s="108"/>
      <c r="D109" s="112"/>
      <c r="E109" s="67"/>
      <c r="F109" s="107" t="s">
        <v>67</v>
      </c>
      <c r="G109" s="12" t="s">
        <v>68</v>
      </c>
      <c r="H109" s="56">
        <v>55</v>
      </c>
      <c r="I109" s="30">
        <f>I108-H109+E110</f>
        <v>1595.5432432432433</v>
      </c>
      <c r="J109" s="29" t="s">
        <v>53</v>
      </c>
    </row>
    <row r="110" spans="2:10" ht="18" customHeight="1">
      <c r="B110" s="167"/>
      <c r="C110" s="116" t="s">
        <v>71</v>
      </c>
      <c r="D110" s="112" t="s">
        <v>58</v>
      </c>
      <c r="E110" s="132">
        <f>300000/185</f>
        <v>1621.6216216216217</v>
      </c>
      <c r="F110" s="108"/>
      <c r="G110" s="12" t="s">
        <v>74</v>
      </c>
      <c r="H110" s="56">
        <v>35</v>
      </c>
      <c r="I110" s="30">
        <f t="shared" ref="I110:I117" si="21">I109-H110</f>
        <v>1560.5432432432433</v>
      </c>
      <c r="J110" s="29" t="s">
        <v>53</v>
      </c>
    </row>
    <row r="111" spans="2:10" ht="18" customHeight="1">
      <c r="B111" s="167"/>
      <c r="C111" s="108"/>
      <c r="D111" s="112"/>
      <c r="E111" s="11"/>
      <c r="F111" s="107" t="s">
        <v>62</v>
      </c>
      <c r="G111" s="12" t="s">
        <v>34</v>
      </c>
      <c r="H111" s="56">
        <v>79</v>
      </c>
      <c r="I111" s="30">
        <f t="shared" si="21"/>
        <v>1481.5432432432433</v>
      </c>
      <c r="J111" s="29" t="s">
        <v>53</v>
      </c>
    </row>
    <row r="112" spans="2:10" ht="18" customHeight="1">
      <c r="B112" s="167"/>
      <c r="C112" s="108"/>
      <c r="D112" s="112"/>
      <c r="E112" s="11"/>
      <c r="F112" s="108"/>
      <c r="G112" s="12" t="s">
        <v>68</v>
      </c>
      <c r="H112" s="56">
        <v>55</v>
      </c>
      <c r="I112" s="30">
        <f t="shared" si="21"/>
        <v>1426.5432432432433</v>
      </c>
      <c r="J112" s="29" t="s">
        <v>53</v>
      </c>
    </row>
    <row r="113" spans="2:11" ht="18" customHeight="1">
      <c r="B113" s="167"/>
      <c r="C113" s="108"/>
      <c r="D113" s="112"/>
      <c r="E113" s="67"/>
      <c r="F113" s="108" t="s">
        <v>76</v>
      </c>
      <c r="G113" s="12" t="s">
        <v>77</v>
      </c>
      <c r="H113" s="100">
        <v>79</v>
      </c>
      <c r="I113" s="30">
        <f t="shared" si="21"/>
        <v>1347.5432432432433</v>
      </c>
      <c r="J113" s="29" t="s">
        <v>53</v>
      </c>
    </row>
    <row r="114" spans="2:11" ht="18" customHeight="1">
      <c r="B114" s="167"/>
      <c r="C114" s="108"/>
      <c r="D114" s="112"/>
      <c r="E114" s="11"/>
      <c r="F114" s="107"/>
      <c r="G114" s="12" t="s">
        <v>82</v>
      </c>
      <c r="H114" s="56">
        <v>8</v>
      </c>
      <c r="I114" s="30">
        <f t="shared" si="21"/>
        <v>1339.5432432432433</v>
      </c>
      <c r="J114" s="29" t="s">
        <v>53</v>
      </c>
    </row>
    <row r="115" spans="2:11" ht="18" customHeight="1">
      <c r="B115" s="167"/>
      <c r="C115" s="108"/>
      <c r="D115" s="112"/>
      <c r="E115" s="11"/>
      <c r="F115" s="107"/>
      <c r="G115" s="12" t="s">
        <v>84</v>
      </c>
      <c r="H115" s="56">
        <v>66</v>
      </c>
      <c r="I115" s="30">
        <f t="shared" si="21"/>
        <v>1273.5432432432433</v>
      </c>
      <c r="J115" s="29" t="s">
        <v>53</v>
      </c>
    </row>
    <row r="116" spans="2:11" ht="18" customHeight="1">
      <c r="B116" s="167"/>
      <c r="C116" s="108"/>
      <c r="D116" s="112"/>
      <c r="E116" s="11"/>
      <c r="F116" s="107" t="s">
        <v>86</v>
      </c>
      <c r="G116" s="15" t="s">
        <v>87</v>
      </c>
      <c r="H116" s="60">
        <v>300</v>
      </c>
      <c r="I116" s="30">
        <f t="shared" si="21"/>
        <v>973.5432432432433</v>
      </c>
      <c r="J116" s="29" t="s">
        <v>53</v>
      </c>
    </row>
    <row r="117" spans="2:11" ht="18" customHeight="1">
      <c r="B117" s="167"/>
      <c r="C117" s="108"/>
      <c r="D117" s="112"/>
      <c r="E117" s="11"/>
      <c r="F117" s="107"/>
      <c r="G117" s="15" t="s">
        <v>89</v>
      </c>
      <c r="H117" s="56">
        <v>75</v>
      </c>
      <c r="I117" s="30">
        <f t="shared" si="21"/>
        <v>898.5432432432433</v>
      </c>
      <c r="J117" s="29" t="s">
        <v>53</v>
      </c>
    </row>
    <row r="118" spans="2:11" ht="18" customHeight="1">
      <c r="B118" s="167"/>
      <c r="C118" s="102" t="s">
        <v>71</v>
      </c>
      <c r="D118" s="15" t="s">
        <v>96</v>
      </c>
      <c r="E118" s="16">
        <v>70</v>
      </c>
      <c r="F118" s="108" t="s">
        <v>91</v>
      </c>
      <c r="G118" s="12" t="s">
        <v>94</v>
      </c>
      <c r="H118" s="56">
        <v>8</v>
      </c>
      <c r="I118" s="30">
        <f t="shared" ref="I118:I123" si="22">I117-H118+E118</f>
        <v>960.5432432432433</v>
      </c>
      <c r="J118" s="29" t="s">
        <v>53</v>
      </c>
    </row>
    <row r="119" spans="2:11" ht="18" customHeight="1">
      <c r="B119" s="167"/>
      <c r="C119" s="102" t="s">
        <v>71</v>
      </c>
      <c r="D119" s="112" t="s">
        <v>59</v>
      </c>
      <c r="E119" s="133">
        <f>300000/185</f>
        <v>1621.6216216216217</v>
      </c>
      <c r="F119" s="106" t="s">
        <v>97</v>
      </c>
      <c r="G119" s="12" t="s">
        <v>98</v>
      </c>
      <c r="H119" s="56">
        <v>220</v>
      </c>
      <c r="I119" s="30">
        <f t="shared" si="22"/>
        <v>2362.1648648648652</v>
      </c>
      <c r="J119" s="29" t="s">
        <v>53</v>
      </c>
    </row>
    <row r="120" spans="2:11" ht="18" customHeight="1">
      <c r="B120" s="167"/>
      <c r="C120" s="108"/>
      <c r="D120" s="112"/>
      <c r="E120" s="11"/>
      <c r="F120" s="106" t="s">
        <v>105</v>
      </c>
      <c r="G120" s="12" t="s">
        <v>87</v>
      </c>
      <c r="H120" s="56">
        <v>300</v>
      </c>
      <c r="I120" s="30">
        <f t="shared" si="22"/>
        <v>2062.1648648648652</v>
      </c>
      <c r="J120" s="29" t="s">
        <v>53</v>
      </c>
    </row>
    <row r="121" spans="2:11" ht="18" customHeight="1">
      <c r="B121" s="167"/>
      <c r="C121" s="108"/>
      <c r="D121" s="112"/>
      <c r="E121" s="11"/>
      <c r="F121" s="107"/>
      <c r="G121" s="12" t="s">
        <v>34</v>
      </c>
      <c r="H121" s="56">
        <v>1000</v>
      </c>
      <c r="I121" s="30">
        <f t="shared" si="22"/>
        <v>1062.1648648648652</v>
      </c>
      <c r="J121" s="29" t="s">
        <v>53</v>
      </c>
    </row>
    <row r="122" spans="2:11" ht="18" customHeight="1">
      <c r="B122" s="167"/>
      <c r="C122" s="102"/>
      <c r="D122" s="111"/>
      <c r="E122" s="16"/>
      <c r="F122" s="107" t="s">
        <v>104</v>
      </c>
      <c r="G122" s="12" t="s">
        <v>108</v>
      </c>
      <c r="H122" s="94">
        <v>32</v>
      </c>
      <c r="I122" s="30">
        <f t="shared" si="22"/>
        <v>1030.1648648648652</v>
      </c>
      <c r="J122" s="29" t="s">
        <v>53</v>
      </c>
      <c r="K122" s="31"/>
    </row>
    <row r="123" spans="2:11" ht="18" customHeight="1">
      <c r="B123" s="167"/>
      <c r="C123" s="102" t="s">
        <v>137</v>
      </c>
      <c r="D123" s="111" t="s">
        <v>107</v>
      </c>
      <c r="E123" s="16">
        <f>100000/189</f>
        <v>529.10052910052912</v>
      </c>
      <c r="F123" s="107"/>
      <c r="G123" s="12" t="s">
        <v>112</v>
      </c>
      <c r="H123" s="56">
        <v>47</v>
      </c>
      <c r="I123" s="30">
        <f t="shared" si="22"/>
        <v>1512.2653939653942</v>
      </c>
      <c r="J123" s="29" t="s">
        <v>53</v>
      </c>
    </row>
    <row r="124" spans="2:11" ht="18" customHeight="1">
      <c r="B124" s="168"/>
      <c r="C124" s="104"/>
      <c r="D124" s="113"/>
      <c r="E124" s="70"/>
      <c r="F124" s="104"/>
      <c r="G124" s="70"/>
      <c r="H124" s="96"/>
      <c r="I124" s="96"/>
      <c r="J124" s="70"/>
    </row>
    <row r="125" spans="2:11" ht="18" customHeight="1">
      <c r="B125"/>
      <c r="C125" s="1"/>
      <c r="D125" s="1"/>
      <c r="F125" s="34"/>
      <c r="H125" s="1"/>
      <c r="I125"/>
      <c r="J125"/>
    </row>
    <row r="126" spans="2:11" ht="18" customHeight="1">
      <c r="B126" s="27" t="s">
        <v>1</v>
      </c>
      <c r="C126" s="101" t="s">
        <v>2</v>
      </c>
      <c r="D126" s="19" t="s">
        <v>18</v>
      </c>
      <c r="E126" s="7" t="s">
        <v>19</v>
      </c>
      <c r="F126" s="105" t="s">
        <v>3</v>
      </c>
      <c r="G126" s="8" t="s">
        <v>4</v>
      </c>
      <c r="H126" s="9" t="s">
        <v>20</v>
      </c>
      <c r="I126" s="28" t="s">
        <v>21</v>
      </c>
      <c r="J126" s="46" t="s">
        <v>31</v>
      </c>
    </row>
    <row r="127" spans="2:11" ht="18" customHeight="1">
      <c r="B127" s="167" t="s">
        <v>8</v>
      </c>
      <c r="C127" s="110" t="s">
        <v>140</v>
      </c>
      <c r="D127" s="111" t="s">
        <v>141</v>
      </c>
      <c r="E127" s="16">
        <f>300000/190</f>
        <v>1578.9473684210527</v>
      </c>
      <c r="F127" s="106" t="s">
        <v>130</v>
      </c>
      <c r="G127" s="12" t="s">
        <v>30</v>
      </c>
      <c r="H127" s="56">
        <v>400</v>
      </c>
      <c r="I127" s="93">
        <f>I123-H127+E127</f>
        <v>2691.2127623864471</v>
      </c>
      <c r="J127" s="29" t="s">
        <v>53</v>
      </c>
    </row>
    <row r="128" spans="2:11" ht="18" customHeight="1">
      <c r="B128" s="167"/>
      <c r="C128" s="108"/>
      <c r="D128" s="112"/>
      <c r="E128" s="67"/>
      <c r="F128" s="106" t="s">
        <v>147</v>
      </c>
      <c r="G128" s="12" t="s">
        <v>149</v>
      </c>
      <c r="H128" s="56">
        <v>20</v>
      </c>
      <c r="I128" s="93">
        <f>I127-H128</f>
        <v>2671.2127623864471</v>
      </c>
      <c r="J128" s="29" t="s">
        <v>53</v>
      </c>
    </row>
    <row r="129" spans="2:10" ht="18" customHeight="1">
      <c r="B129" s="167"/>
      <c r="C129" s="108"/>
      <c r="D129" s="112"/>
      <c r="E129" s="11"/>
      <c r="F129" s="106" t="s">
        <v>152</v>
      </c>
      <c r="G129" s="12" t="s">
        <v>34</v>
      </c>
      <c r="H129" s="56">
        <v>1500</v>
      </c>
      <c r="I129" s="93">
        <f>I128-H129</f>
        <v>1171.2127623864471</v>
      </c>
      <c r="J129" s="29" t="s">
        <v>53</v>
      </c>
    </row>
    <row r="130" spans="2:10" ht="18" customHeight="1">
      <c r="B130" s="167"/>
      <c r="C130" s="108"/>
      <c r="D130" s="112"/>
      <c r="E130" s="11"/>
      <c r="F130" s="107" t="s">
        <v>171</v>
      </c>
      <c r="G130" s="18" t="s">
        <v>172</v>
      </c>
      <c r="H130" s="60">
        <v>452</v>
      </c>
      <c r="I130" s="93">
        <f>I129-H130</f>
        <v>719.21276238644714</v>
      </c>
      <c r="J130" s="29" t="s">
        <v>53</v>
      </c>
    </row>
    <row r="131" spans="2:10" ht="18" customHeight="1">
      <c r="B131" s="167"/>
      <c r="C131" s="108"/>
      <c r="D131" s="112"/>
      <c r="E131" s="11"/>
      <c r="F131" s="106" t="s">
        <v>176</v>
      </c>
      <c r="G131" s="12" t="s">
        <v>177</v>
      </c>
      <c r="H131" s="56">
        <v>42</v>
      </c>
      <c r="I131" s="93">
        <f t="shared" ref="I131:I132" si="23">I130-H131</f>
        <v>677.21276238644714</v>
      </c>
      <c r="J131" s="29" t="s">
        <v>53</v>
      </c>
    </row>
    <row r="132" spans="2:10" ht="18" customHeight="1">
      <c r="B132" s="167"/>
      <c r="C132" s="108"/>
      <c r="D132" s="112"/>
      <c r="E132" s="67"/>
      <c r="F132" s="108" t="s">
        <v>194</v>
      </c>
      <c r="G132" s="12" t="s">
        <v>34</v>
      </c>
      <c r="H132" s="56">
        <v>200</v>
      </c>
      <c r="I132" s="93">
        <f t="shared" si="23"/>
        <v>477.21276238644714</v>
      </c>
      <c r="J132" s="29" t="s">
        <v>53</v>
      </c>
    </row>
    <row r="133" spans="2:10" ht="18" customHeight="1">
      <c r="B133" s="167"/>
      <c r="C133" s="108"/>
      <c r="D133" s="112"/>
      <c r="E133" s="67"/>
      <c r="F133" s="108" t="s">
        <v>190</v>
      </c>
      <c r="G133" s="12" t="s">
        <v>191</v>
      </c>
      <c r="H133" s="56">
        <v>400</v>
      </c>
      <c r="I133" s="93">
        <f t="shared" ref="I133" si="24">I132-H133</f>
        <v>77.212762386447139</v>
      </c>
      <c r="J133" s="29" t="s">
        <v>53</v>
      </c>
    </row>
    <row r="134" spans="2:10" ht="18" customHeight="1">
      <c r="B134" s="167"/>
      <c r="C134" s="108"/>
      <c r="D134" s="112"/>
      <c r="E134" s="11"/>
      <c r="F134" s="107"/>
      <c r="G134" s="12"/>
      <c r="H134" s="56"/>
      <c r="I134" s="93"/>
      <c r="J134" s="29"/>
    </row>
    <row r="135" spans="2:10" ht="18" customHeight="1">
      <c r="B135" s="167"/>
      <c r="C135" s="108"/>
      <c r="D135" s="112"/>
      <c r="E135" s="11"/>
      <c r="F135" s="106"/>
      <c r="G135" s="12"/>
      <c r="H135" s="56"/>
      <c r="I135" s="93"/>
      <c r="J135" s="29"/>
    </row>
    <row r="136" spans="2:10" ht="18" customHeight="1">
      <c r="B136" s="167"/>
      <c r="C136" s="108"/>
      <c r="D136" s="112"/>
      <c r="E136" s="67"/>
      <c r="F136" s="107"/>
      <c r="G136" s="12"/>
      <c r="H136" s="56"/>
      <c r="I136" s="30"/>
      <c r="J136" s="29"/>
    </row>
    <row r="137" spans="2:10" ht="18" customHeight="1">
      <c r="B137" s="167"/>
      <c r="C137" s="116"/>
      <c r="D137" s="112"/>
      <c r="E137" s="132"/>
      <c r="F137" s="108"/>
      <c r="G137" s="12"/>
      <c r="H137" s="56"/>
      <c r="I137" s="30"/>
      <c r="J137" s="29"/>
    </row>
    <row r="138" spans="2:10" ht="18" customHeight="1">
      <c r="B138" s="167"/>
      <c r="C138" s="108"/>
      <c r="D138" s="112"/>
      <c r="E138" s="11"/>
      <c r="F138" s="107"/>
      <c r="G138" s="12"/>
      <c r="H138" s="56"/>
      <c r="I138" s="30"/>
      <c r="J138" s="29"/>
    </row>
    <row r="139" spans="2:10" ht="18" customHeight="1">
      <c r="B139" s="167"/>
      <c r="C139" s="108"/>
      <c r="D139" s="112"/>
      <c r="E139" s="11"/>
      <c r="F139" s="108"/>
      <c r="G139" s="12"/>
      <c r="H139" s="56"/>
      <c r="I139" s="30"/>
      <c r="J139" s="29"/>
    </row>
    <row r="140" spans="2:10" ht="18" customHeight="1">
      <c r="B140" s="167"/>
      <c r="C140" s="108"/>
      <c r="D140" s="112"/>
      <c r="E140" s="67"/>
      <c r="F140" s="108"/>
      <c r="G140" s="12"/>
      <c r="H140" s="100"/>
      <c r="I140" s="30"/>
      <c r="J140" s="29"/>
    </row>
    <row r="141" spans="2:10" ht="18" customHeight="1">
      <c r="B141" s="167"/>
      <c r="C141" s="108"/>
      <c r="D141" s="112"/>
      <c r="E141" s="11"/>
      <c r="F141" s="107"/>
      <c r="G141" s="12"/>
      <c r="H141" s="56"/>
      <c r="I141" s="30"/>
      <c r="J141" s="29"/>
    </row>
    <row r="142" spans="2:10" ht="18" customHeight="1">
      <c r="B142" s="167"/>
      <c r="C142" s="108"/>
      <c r="D142" s="112"/>
      <c r="E142" s="11"/>
      <c r="F142" s="107"/>
      <c r="G142" s="12"/>
      <c r="H142" s="56"/>
      <c r="I142" s="30"/>
      <c r="J142" s="29"/>
    </row>
    <row r="143" spans="2:10" ht="18" customHeight="1">
      <c r="B143" s="167"/>
      <c r="C143" s="108"/>
      <c r="D143" s="112"/>
      <c r="E143" s="11"/>
      <c r="F143" s="107"/>
      <c r="G143" s="15"/>
      <c r="H143" s="60"/>
      <c r="I143" s="30"/>
      <c r="J143" s="29"/>
    </row>
    <row r="144" spans="2:10" ht="18" customHeight="1">
      <c r="B144" s="167"/>
      <c r="C144" s="108"/>
      <c r="D144" s="112"/>
      <c r="E144" s="11"/>
      <c r="F144" s="107"/>
      <c r="G144" s="15"/>
      <c r="H144" s="56"/>
      <c r="I144" s="30"/>
      <c r="J144" s="29"/>
    </row>
    <row r="145" spans="2:11" ht="18" customHeight="1">
      <c r="B145" s="167"/>
      <c r="C145" s="102"/>
      <c r="D145" s="15"/>
      <c r="E145" s="16"/>
      <c r="F145" s="108"/>
      <c r="G145" s="12"/>
      <c r="H145" s="56"/>
      <c r="I145" s="30"/>
      <c r="J145" s="29"/>
    </row>
    <row r="146" spans="2:11" ht="18" customHeight="1">
      <c r="B146" s="167"/>
      <c r="C146" s="102"/>
      <c r="D146" s="112"/>
      <c r="E146" s="133"/>
      <c r="F146" s="106"/>
      <c r="G146" s="12"/>
      <c r="H146" s="56"/>
      <c r="I146" s="30"/>
      <c r="J146" s="29"/>
    </row>
    <row r="147" spans="2:11" ht="18" customHeight="1">
      <c r="B147" s="167"/>
      <c r="C147" s="108"/>
      <c r="D147" s="112"/>
      <c r="E147" s="11"/>
      <c r="F147" s="106"/>
      <c r="G147" s="12"/>
      <c r="H147" s="56"/>
      <c r="I147" s="30"/>
      <c r="J147" s="29"/>
    </row>
    <row r="148" spans="2:11" ht="18" customHeight="1">
      <c r="B148" s="167"/>
      <c r="C148" s="108"/>
      <c r="D148" s="112"/>
      <c r="E148" s="11"/>
      <c r="F148" s="107"/>
      <c r="G148" s="12"/>
      <c r="H148" s="56"/>
      <c r="I148" s="30"/>
      <c r="J148" s="29"/>
    </row>
    <row r="149" spans="2:11" ht="18" customHeight="1">
      <c r="B149" s="167"/>
      <c r="C149" s="102"/>
      <c r="D149" s="111"/>
      <c r="E149" s="16"/>
      <c r="F149" s="107"/>
      <c r="G149" s="12"/>
      <c r="H149" s="94"/>
      <c r="I149" s="30"/>
      <c r="J149" s="29"/>
      <c r="K149" s="31"/>
    </row>
    <row r="150" spans="2:11" ht="18" customHeight="1">
      <c r="B150" s="167"/>
      <c r="C150" s="102"/>
      <c r="D150" s="111"/>
      <c r="E150" s="16"/>
      <c r="F150" s="107"/>
      <c r="G150" s="12"/>
      <c r="H150" s="56"/>
      <c r="I150" s="30"/>
      <c r="J150" s="29"/>
    </row>
    <row r="151" spans="2:11" ht="18" customHeight="1">
      <c r="B151" s="168"/>
      <c r="C151" s="104"/>
      <c r="D151" s="113"/>
      <c r="E151" s="70"/>
      <c r="F151" s="104"/>
      <c r="G151" s="70"/>
      <c r="H151" s="96"/>
      <c r="I151" s="96"/>
      <c r="J151" s="70"/>
    </row>
    <row r="152" spans="2:11" ht="18" customHeight="1"/>
    <row r="153" spans="2:11" ht="18" customHeight="1">
      <c r="B153" s="27" t="s">
        <v>1</v>
      </c>
      <c r="C153" s="101" t="s">
        <v>2</v>
      </c>
      <c r="D153" s="19" t="s">
        <v>18</v>
      </c>
      <c r="E153" s="7" t="s">
        <v>19</v>
      </c>
      <c r="F153" s="105" t="s">
        <v>3</v>
      </c>
      <c r="G153" s="8" t="s">
        <v>4</v>
      </c>
      <c r="H153" s="9" t="s">
        <v>20</v>
      </c>
      <c r="I153" s="28" t="s">
        <v>21</v>
      </c>
      <c r="J153" s="46" t="s">
        <v>31</v>
      </c>
    </row>
    <row r="154" spans="2:11" ht="18" customHeight="1">
      <c r="B154" s="169" t="s">
        <v>9</v>
      </c>
      <c r="C154" s="116" t="s">
        <v>25</v>
      </c>
      <c r="D154" s="114">
        <v>200000</v>
      </c>
      <c r="E154" s="11">
        <f>D154/185</f>
        <v>1081.081081081081</v>
      </c>
      <c r="F154" s="106" t="s">
        <v>29</v>
      </c>
      <c r="G154" s="12" t="s">
        <v>30</v>
      </c>
      <c r="H154" s="56">
        <v>300</v>
      </c>
      <c r="I154" s="93">
        <f>E154-H154</f>
        <v>781.08108108108104</v>
      </c>
      <c r="J154" s="22" t="s">
        <v>53</v>
      </c>
    </row>
    <row r="155" spans="2:11" ht="18" customHeight="1">
      <c r="B155" s="167"/>
      <c r="C155" s="108"/>
      <c r="D155" s="114"/>
      <c r="E155" s="11"/>
      <c r="F155" s="107" t="s">
        <v>27</v>
      </c>
      <c r="G155" s="12" t="s">
        <v>28</v>
      </c>
      <c r="H155" s="56">
        <v>533</v>
      </c>
      <c r="I155" s="83">
        <f>I154-H155</f>
        <v>248.08108108108104</v>
      </c>
      <c r="J155" s="22" t="s">
        <v>53</v>
      </c>
    </row>
    <row r="156" spans="2:11" ht="18" customHeight="1">
      <c r="B156" s="167"/>
      <c r="C156" s="108"/>
      <c r="D156" s="114"/>
      <c r="E156" s="68"/>
      <c r="F156" s="107"/>
      <c r="G156" s="12" t="s">
        <v>40</v>
      </c>
      <c r="H156" s="98">
        <v>100</v>
      </c>
      <c r="I156" s="83">
        <f t="shared" ref="I156:I162" si="25">I155-H156</f>
        <v>148.08108108108104</v>
      </c>
      <c r="J156" s="22" t="s">
        <v>53</v>
      </c>
    </row>
    <row r="157" spans="2:11" ht="18" customHeight="1">
      <c r="B157" s="167"/>
      <c r="C157" s="108"/>
      <c r="D157" s="114"/>
      <c r="E157" s="20"/>
      <c r="F157" s="107"/>
      <c r="G157" s="12" t="s">
        <v>41</v>
      </c>
      <c r="H157" s="56">
        <v>251</v>
      </c>
      <c r="I157" s="23">
        <f t="shared" si="25"/>
        <v>-102.91891891891896</v>
      </c>
      <c r="J157" s="22" t="s">
        <v>53</v>
      </c>
    </row>
    <row r="158" spans="2:11" ht="18" customHeight="1">
      <c r="B158" s="167"/>
      <c r="C158" s="108"/>
      <c r="D158" s="114"/>
      <c r="E158" s="68"/>
      <c r="F158" s="107"/>
      <c r="G158" s="12" t="s">
        <v>42</v>
      </c>
      <c r="H158" s="56">
        <v>90.4</v>
      </c>
      <c r="I158" s="23">
        <f t="shared" si="25"/>
        <v>-193.31891891891897</v>
      </c>
      <c r="J158" s="22" t="s">
        <v>53</v>
      </c>
    </row>
    <row r="159" spans="2:11" ht="18" customHeight="1">
      <c r="B159" s="167"/>
      <c r="C159" s="108"/>
      <c r="D159" s="114"/>
      <c r="E159" s="20"/>
      <c r="F159" s="107" t="s">
        <v>33</v>
      </c>
      <c r="G159" s="12" t="s">
        <v>50</v>
      </c>
      <c r="H159" s="56">
        <v>366</v>
      </c>
      <c r="I159" s="23">
        <f t="shared" si="25"/>
        <v>-559.31891891891894</v>
      </c>
      <c r="J159" s="22" t="s">
        <v>53</v>
      </c>
    </row>
    <row r="160" spans="2:11" ht="18" customHeight="1">
      <c r="B160" s="167"/>
      <c r="C160" s="108"/>
      <c r="D160" s="114"/>
      <c r="E160" s="20"/>
      <c r="F160" s="107"/>
      <c r="G160" s="12" t="s">
        <v>43</v>
      </c>
      <c r="H160" s="56">
        <v>33</v>
      </c>
      <c r="I160" s="23">
        <f t="shared" si="25"/>
        <v>-592.31891891891894</v>
      </c>
      <c r="J160" s="22" t="s">
        <v>53</v>
      </c>
    </row>
    <row r="161" spans="2:10" ht="18" customHeight="1">
      <c r="B161" s="167"/>
      <c r="C161" s="102"/>
      <c r="D161" s="115"/>
      <c r="E161" s="16"/>
      <c r="F161" s="107"/>
      <c r="G161" s="12" t="s">
        <v>46</v>
      </c>
      <c r="H161" s="56">
        <v>86</v>
      </c>
      <c r="I161" s="23">
        <f t="shared" si="25"/>
        <v>-678.31891891891894</v>
      </c>
      <c r="J161" s="22" t="s">
        <v>53</v>
      </c>
    </row>
    <row r="162" spans="2:10" ht="18" customHeight="1">
      <c r="B162" s="167"/>
      <c r="C162" s="102"/>
      <c r="D162" s="115"/>
      <c r="E162" s="16"/>
      <c r="F162" s="107"/>
      <c r="G162" s="15" t="s">
        <v>65</v>
      </c>
      <c r="H162" s="56">
        <v>62</v>
      </c>
      <c r="I162" s="23">
        <f t="shared" si="25"/>
        <v>-740.31891891891894</v>
      </c>
      <c r="J162" s="22" t="s">
        <v>53</v>
      </c>
    </row>
    <row r="163" spans="2:10" ht="18" customHeight="1">
      <c r="B163" s="167"/>
      <c r="C163" s="102"/>
      <c r="D163" s="115"/>
      <c r="E163" s="16"/>
      <c r="F163" s="107"/>
      <c r="G163" s="12" t="s">
        <v>74</v>
      </c>
      <c r="H163" s="56">
        <v>35</v>
      </c>
      <c r="I163" s="23">
        <f t="shared" ref="I163:I170" si="26">I162-H163</f>
        <v>-775.31891891891894</v>
      </c>
      <c r="J163" s="22" t="s">
        <v>53</v>
      </c>
    </row>
    <row r="164" spans="2:10" ht="18" customHeight="1">
      <c r="B164" s="167"/>
      <c r="C164" s="102"/>
      <c r="D164" s="115"/>
      <c r="E164" s="16"/>
      <c r="F164" s="108" t="s">
        <v>76</v>
      </c>
      <c r="G164" s="12" t="s">
        <v>77</v>
      </c>
      <c r="H164" s="100">
        <v>28</v>
      </c>
      <c r="I164" s="23">
        <f t="shared" si="26"/>
        <v>-803.31891891891894</v>
      </c>
      <c r="J164" s="22" t="s">
        <v>53</v>
      </c>
    </row>
    <row r="165" spans="2:10" ht="18" customHeight="1">
      <c r="B165" s="167"/>
      <c r="C165" s="102"/>
      <c r="D165" s="115"/>
      <c r="E165" s="16"/>
      <c r="F165" s="107"/>
      <c r="G165" s="15" t="s">
        <v>80</v>
      </c>
      <c r="H165" s="56">
        <v>11</v>
      </c>
      <c r="I165" s="23">
        <f t="shared" si="26"/>
        <v>-814.31891891891894</v>
      </c>
      <c r="J165" s="22" t="s">
        <v>53</v>
      </c>
    </row>
    <row r="166" spans="2:10" ht="18" customHeight="1">
      <c r="B166" s="167"/>
      <c r="C166" s="102"/>
      <c r="D166" s="115"/>
      <c r="E166" s="16"/>
      <c r="F166" s="107"/>
      <c r="G166" s="12" t="s">
        <v>82</v>
      </c>
      <c r="H166" s="56">
        <v>12</v>
      </c>
      <c r="I166" s="23">
        <f t="shared" si="26"/>
        <v>-826.31891891891894</v>
      </c>
      <c r="J166" s="22" t="s">
        <v>53</v>
      </c>
    </row>
    <row r="167" spans="2:10" ht="18" customHeight="1">
      <c r="B167" s="167"/>
      <c r="C167" s="102"/>
      <c r="D167" s="115"/>
      <c r="E167" s="16"/>
      <c r="F167" s="107"/>
      <c r="G167" s="12" t="s">
        <v>84</v>
      </c>
      <c r="H167" s="56">
        <v>76</v>
      </c>
      <c r="I167" s="23">
        <f t="shared" si="26"/>
        <v>-902.31891891891894</v>
      </c>
      <c r="J167" s="22" t="s">
        <v>53</v>
      </c>
    </row>
    <row r="168" spans="2:10" ht="18" customHeight="1">
      <c r="B168" s="167"/>
      <c r="C168" s="102"/>
      <c r="D168" s="115"/>
      <c r="E168" s="16"/>
      <c r="F168" s="107" t="s">
        <v>86</v>
      </c>
      <c r="G168" s="15" t="s">
        <v>87</v>
      </c>
      <c r="H168" s="60">
        <v>300</v>
      </c>
      <c r="I168" s="23">
        <f t="shared" si="26"/>
        <v>-1202.3189189189188</v>
      </c>
      <c r="J168" s="22" t="s">
        <v>53</v>
      </c>
    </row>
    <row r="169" spans="2:10" ht="18" customHeight="1">
      <c r="B169" s="167"/>
      <c r="C169" s="102"/>
      <c r="D169" s="115"/>
      <c r="E169" s="16"/>
      <c r="F169" s="107"/>
      <c r="G169" s="15" t="s">
        <v>89</v>
      </c>
      <c r="H169" s="56">
        <v>75</v>
      </c>
      <c r="I169" s="23">
        <f t="shared" si="26"/>
        <v>-1277.3189189189188</v>
      </c>
      <c r="J169" s="22" t="s">
        <v>53</v>
      </c>
    </row>
    <row r="170" spans="2:10" ht="18" customHeight="1">
      <c r="B170" s="167"/>
      <c r="C170" s="102"/>
      <c r="D170" s="115"/>
      <c r="E170" s="16"/>
      <c r="F170" s="107"/>
      <c r="G170" s="12" t="s">
        <v>90</v>
      </c>
      <c r="H170" s="56">
        <v>173</v>
      </c>
      <c r="I170" s="23">
        <f t="shared" si="26"/>
        <v>-1450.3189189189188</v>
      </c>
      <c r="J170" s="22" t="s">
        <v>53</v>
      </c>
    </row>
    <row r="171" spans="2:10" ht="18" customHeight="1">
      <c r="B171" s="167"/>
      <c r="C171" s="102" t="s">
        <v>71</v>
      </c>
      <c r="D171" s="15" t="s">
        <v>96</v>
      </c>
      <c r="E171" s="16">
        <v>70</v>
      </c>
      <c r="F171" s="108" t="s">
        <v>91</v>
      </c>
      <c r="G171" s="12" t="s">
        <v>95</v>
      </c>
      <c r="H171" s="56">
        <v>19</v>
      </c>
      <c r="I171" s="23">
        <f>I170-H171+E171+E172</f>
        <v>-0.31891891891882551</v>
      </c>
      <c r="J171" s="22" t="s">
        <v>53</v>
      </c>
    </row>
    <row r="172" spans="2:10" ht="18" customHeight="1">
      <c r="B172" s="167"/>
      <c r="C172" s="102"/>
      <c r="D172" s="115" t="s">
        <v>99</v>
      </c>
      <c r="E172" s="16">
        <v>1399</v>
      </c>
      <c r="F172" s="107" t="s">
        <v>97</v>
      </c>
      <c r="G172" s="12" t="s">
        <v>100</v>
      </c>
      <c r="H172" s="56">
        <v>23</v>
      </c>
      <c r="I172" s="23">
        <f>I171-H172</f>
        <v>-23.318918918918826</v>
      </c>
      <c r="J172" s="22" t="s">
        <v>53</v>
      </c>
    </row>
    <row r="173" spans="2:10" ht="18" customHeight="1">
      <c r="B173" s="167"/>
      <c r="C173" s="102"/>
      <c r="D173" s="115"/>
      <c r="E173" s="16"/>
      <c r="F173" s="106" t="s">
        <v>105</v>
      </c>
      <c r="G173" s="12" t="s">
        <v>87</v>
      </c>
      <c r="H173" s="56">
        <v>300</v>
      </c>
      <c r="I173" s="23">
        <f>I172-H173</f>
        <v>-323.31891891891883</v>
      </c>
      <c r="J173" s="22" t="s">
        <v>53</v>
      </c>
    </row>
    <row r="174" spans="2:10" ht="18" customHeight="1">
      <c r="B174" s="167"/>
      <c r="C174" s="102" t="s">
        <v>109</v>
      </c>
      <c r="D174" s="115" t="s">
        <v>58</v>
      </c>
      <c r="E174" s="16">
        <f>300000/187</f>
        <v>1604.2780748663101</v>
      </c>
      <c r="F174" s="107" t="s">
        <v>104</v>
      </c>
      <c r="G174" s="12" t="s">
        <v>108</v>
      </c>
      <c r="H174" s="73">
        <v>27</v>
      </c>
      <c r="I174" s="23">
        <f>I173-H174+E174</f>
        <v>1253.9591559473913</v>
      </c>
      <c r="J174" s="22" t="s">
        <v>53</v>
      </c>
    </row>
    <row r="175" spans="2:10" ht="18" customHeight="1">
      <c r="B175" s="167"/>
      <c r="C175" s="102"/>
      <c r="D175" s="115"/>
      <c r="E175" s="16"/>
      <c r="F175" s="107"/>
      <c r="G175" s="12" t="s">
        <v>113</v>
      </c>
      <c r="H175" s="56">
        <v>6</v>
      </c>
      <c r="I175" s="23">
        <f>I174-H175+E175</f>
        <v>1247.9591559473913</v>
      </c>
      <c r="J175" s="22" t="s">
        <v>53</v>
      </c>
    </row>
    <row r="176" spans="2:10" ht="18" customHeight="1">
      <c r="B176" s="167"/>
      <c r="C176" s="102"/>
      <c r="D176" s="115"/>
      <c r="E176" s="16"/>
      <c r="F176" s="107"/>
      <c r="G176" s="12" t="s">
        <v>114</v>
      </c>
      <c r="H176" s="56">
        <v>134</v>
      </c>
      <c r="I176" s="23">
        <f t="shared" ref="I176:I179" si="27">I175-H176+E176</f>
        <v>1113.9591559473913</v>
      </c>
      <c r="J176" s="22" t="s">
        <v>53</v>
      </c>
    </row>
    <row r="177" spans="2:10" ht="18" customHeight="1">
      <c r="B177" s="167"/>
      <c r="C177" s="102"/>
      <c r="D177" s="115"/>
      <c r="E177" s="16"/>
      <c r="F177" s="107"/>
      <c r="G177" s="12" t="s">
        <v>116</v>
      </c>
      <c r="H177" s="74">
        <v>13</v>
      </c>
      <c r="I177" s="23">
        <f t="shared" si="27"/>
        <v>1100.9591559473913</v>
      </c>
      <c r="J177" s="22" t="s">
        <v>53</v>
      </c>
    </row>
    <row r="178" spans="2:10" ht="18" customHeight="1">
      <c r="B178" s="167"/>
      <c r="C178" s="102"/>
      <c r="D178" s="115"/>
      <c r="E178" s="16"/>
      <c r="F178" s="107" t="s">
        <v>125</v>
      </c>
      <c r="G178" s="12" t="s">
        <v>127</v>
      </c>
      <c r="H178" s="56">
        <v>117</v>
      </c>
      <c r="I178" s="23">
        <f t="shared" si="27"/>
        <v>983.95915594739131</v>
      </c>
      <c r="J178" s="22" t="s">
        <v>53</v>
      </c>
    </row>
    <row r="179" spans="2:10" ht="18" customHeight="1">
      <c r="B179" s="168"/>
      <c r="C179" s="104"/>
      <c r="D179" s="70"/>
      <c r="E179" s="70"/>
      <c r="F179" s="151" t="s">
        <v>136</v>
      </c>
      <c r="G179" s="144" t="s">
        <v>34</v>
      </c>
      <c r="H179" s="145">
        <v>500</v>
      </c>
      <c r="I179" s="148">
        <f t="shared" si="27"/>
        <v>483.95915594739131</v>
      </c>
      <c r="J179" s="149" t="s">
        <v>53</v>
      </c>
    </row>
    <row r="180" spans="2:10" ht="18" customHeight="1">
      <c r="D180" s="3"/>
      <c r="E180" s="44"/>
      <c r="H180" s="40"/>
      <c r="I180" s="45"/>
    </row>
    <row r="181" spans="2:10" ht="18" customHeight="1">
      <c r="B181" s="27" t="s">
        <v>1</v>
      </c>
      <c r="C181" s="101" t="s">
        <v>2</v>
      </c>
      <c r="D181" s="19" t="s">
        <v>18</v>
      </c>
      <c r="E181" s="7" t="s">
        <v>19</v>
      </c>
      <c r="F181" s="105" t="s">
        <v>3</v>
      </c>
      <c r="G181" s="8" t="s">
        <v>4</v>
      </c>
      <c r="H181" s="9" t="s">
        <v>20</v>
      </c>
      <c r="I181" s="28" t="s">
        <v>21</v>
      </c>
      <c r="J181" s="46" t="s">
        <v>31</v>
      </c>
    </row>
    <row r="182" spans="2:10" ht="18" customHeight="1">
      <c r="B182" s="169" t="s">
        <v>9</v>
      </c>
      <c r="C182" s="116"/>
      <c r="D182" s="114"/>
      <c r="E182" s="11"/>
      <c r="F182" s="106" t="s">
        <v>138</v>
      </c>
      <c r="G182" s="12" t="s">
        <v>34</v>
      </c>
      <c r="H182" s="56">
        <v>600</v>
      </c>
      <c r="I182" s="30">
        <f>I179-H182</f>
        <v>-116.04084405260869</v>
      </c>
      <c r="J182" s="22" t="s">
        <v>53</v>
      </c>
    </row>
    <row r="183" spans="2:10" ht="18" customHeight="1">
      <c r="B183" s="167"/>
      <c r="C183" s="108"/>
      <c r="D183" s="114"/>
      <c r="E183" s="11"/>
      <c r="F183" s="106" t="s">
        <v>130</v>
      </c>
      <c r="G183" s="12" t="s">
        <v>30</v>
      </c>
      <c r="H183" s="56">
        <v>400</v>
      </c>
      <c r="I183" s="30">
        <f>I180-H183</f>
        <v>-400</v>
      </c>
      <c r="J183" s="22" t="s">
        <v>53</v>
      </c>
    </row>
    <row r="184" spans="2:10" ht="18" customHeight="1">
      <c r="B184" s="167"/>
      <c r="C184" s="108"/>
      <c r="D184" s="114"/>
      <c r="E184" s="68"/>
      <c r="F184" s="106" t="s">
        <v>161</v>
      </c>
      <c r="G184" s="12" t="s">
        <v>30</v>
      </c>
      <c r="H184" s="56">
        <v>400</v>
      </c>
      <c r="I184" s="30">
        <f>I183-H184</f>
        <v>-800</v>
      </c>
      <c r="J184" s="22" t="s">
        <v>53</v>
      </c>
    </row>
    <row r="185" spans="2:10" ht="18" customHeight="1">
      <c r="B185" s="167"/>
      <c r="C185" s="108"/>
      <c r="D185" s="114"/>
      <c r="E185" s="20"/>
      <c r="F185" s="107" t="s">
        <v>171</v>
      </c>
      <c r="G185" s="18" t="s">
        <v>172</v>
      </c>
      <c r="H185" s="60">
        <v>385</v>
      </c>
      <c r="I185" s="30">
        <f>I184-H185</f>
        <v>-1185</v>
      </c>
      <c r="J185" s="22" t="s">
        <v>53</v>
      </c>
    </row>
    <row r="186" spans="2:10" ht="18" customHeight="1">
      <c r="B186" s="167"/>
      <c r="C186" s="108"/>
      <c r="D186" s="114"/>
      <c r="E186" s="68"/>
      <c r="F186" s="107" t="s">
        <v>186</v>
      </c>
      <c r="G186" s="12" t="s">
        <v>34</v>
      </c>
      <c r="H186" s="56">
        <v>90</v>
      </c>
      <c r="I186" s="30">
        <f>I185-H186</f>
        <v>-1275</v>
      </c>
      <c r="J186" s="22" t="s">
        <v>53</v>
      </c>
    </row>
    <row r="187" spans="2:10" ht="18" customHeight="1">
      <c r="B187" s="167"/>
      <c r="C187" s="108"/>
      <c r="D187" s="114"/>
      <c r="E187" s="20"/>
      <c r="F187" s="108" t="s">
        <v>190</v>
      </c>
      <c r="G187" s="12" t="s">
        <v>191</v>
      </c>
      <c r="H187" s="56">
        <v>400</v>
      </c>
      <c r="I187" s="30">
        <f>I186-H187</f>
        <v>-1675</v>
      </c>
      <c r="J187" s="22" t="s">
        <v>53</v>
      </c>
    </row>
    <row r="188" spans="2:10" ht="18" customHeight="1">
      <c r="B188" s="167"/>
      <c r="C188" s="108"/>
      <c r="D188" s="114"/>
      <c r="E188" s="20"/>
      <c r="F188" s="107"/>
      <c r="G188" s="12"/>
      <c r="H188" s="56"/>
      <c r="I188" s="23"/>
      <c r="J188" s="22"/>
    </row>
    <row r="189" spans="2:10" ht="18" customHeight="1">
      <c r="B189" s="167"/>
      <c r="C189" s="102"/>
      <c r="D189" s="115"/>
      <c r="E189" s="16"/>
      <c r="F189" s="107"/>
      <c r="G189" s="12"/>
      <c r="H189" s="56"/>
      <c r="I189" s="23"/>
      <c r="J189" s="22"/>
    </row>
    <row r="190" spans="2:10" ht="18" customHeight="1">
      <c r="B190" s="167"/>
      <c r="C190" s="102"/>
      <c r="D190" s="115"/>
      <c r="E190" s="16"/>
      <c r="F190" s="107"/>
      <c r="G190" s="15"/>
      <c r="H190" s="56"/>
      <c r="I190" s="23"/>
      <c r="J190" s="22"/>
    </row>
    <row r="191" spans="2:10" ht="18" customHeight="1">
      <c r="B191" s="167"/>
      <c r="C191" s="102"/>
      <c r="D191" s="115"/>
      <c r="E191" s="16"/>
      <c r="F191" s="107"/>
      <c r="G191" s="12"/>
      <c r="H191" s="56"/>
      <c r="I191" s="23"/>
      <c r="J191" s="22"/>
    </row>
    <row r="192" spans="2:10" ht="18" customHeight="1">
      <c r="B192" s="167"/>
      <c r="C192" s="102"/>
      <c r="D192" s="115"/>
      <c r="E192" s="16"/>
      <c r="F192" s="108"/>
      <c r="G192" s="12"/>
      <c r="H192" s="100"/>
      <c r="I192" s="23"/>
      <c r="J192" s="22"/>
    </row>
    <row r="193" spans="2:10" ht="18" customHeight="1">
      <c r="B193" s="167"/>
      <c r="C193" s="102"/>
      <c r="D193" s="115"/>
      <c r="E193" s="16"/>
      <c r="F193" s="107"/>
      <c r="G193" s="15"/>
      <c r="H193" s="56"/>
      <c r="I193" s="23"/>
      <c r="J193" s="22"/>
    </row>
    <row r="194" spans="2:10" ht="18" customHeight="1">
      <c r="B194" s="167"/>
      <c r="C194" s="102"/>
      <c r="D194" s="115"/>
      <c r="E194" s="16"/>
      <c r="F194" s="107"/>
      <c r="G194" s="12"/>
      <c r="H194" s="56"/>
      <c r="I194" s="23"/>
      <c r="J194" s="22"/>
    </row>
    <row r="195" spans="2:10" ht="18" customHeight="1">
      <c r="B195" s="167"/>
      <c r="C195" s="102"/>
      <c r="D195" s="115"/>
      <c r="E195" s="16"/>
      <c r="F195" s="107"/>
      <c r="G195" s="12"/>
      <c r="H195" s="56"/>
      <c r="I195" s="23"/>
      <c r="J195" s="22"/>
    </row>
    <row r="196" spans="2:10" ht="18" customHeight="1">
      <c r="B196" s="167"/>
      <c r="C196" s="102"/>
      <c r="D196" s="115"/>
      <c r="E196" s="16"/>
      <c r="F196" s="107"/>
      <c r="G196" s="15"/>
      <c r="H196" s="60"/>
      <c r="I196" s="23"/>
      <c r="J196" s="22"/>
    </row>
    <row r="197" spans="2:10" ht="18" customHeight="1">
      <c r="B197" s="167"/>
      <c r="C197" s="102"/>
      <c r="D197" s="115"/>
      <c r="E197" s="16"/>
      <c r="F197" s="107"/>
      <c r="G197" s="15"/>
      <c r="H197" s="56"/>
      <c r="I197" s="23"/>
      <c r="J197" s="22"/>
    </row>
    <row r="198" spans="2:10" ht="18" customHeight="1">
      <c r="B198" s="167"/>
      <c r="C198" s="102"/>
      <c r="D198" s="115"/>
      <c r="E198" s="16"/>
      <c r="F198" s="107"/>
      <c r="G198" s="12"/>
      <c r="H198" s="56"/>
      <c r="I198" s="23"/>
      <c r="J198" s="22"/>
    </row>
    <row r="199" spans="2:10" ht="18" customHeight="1">
      <c r="B199" s="167"/>
      <c r="C199" s="102"/>
      <c r="D199" s="15"/>
      <c r="E199" s="16"/>
      <c r="F199" s="108"/>
      <c r="G199" s="12"/>
      <c r="H199" s="56"/>
      <c r="I199" s="23"/>
      <c r="J199" s="22"/>
    </row>
    <row r="200" spans="2:10" ht="18" customHeight="1">
      <c r="B200" s="167"/>
      <c r="C200" s="102"/>
      <c r="D200" s="115"/>
      <c r="E200" s="16"/>
      <c r="F200" s="107"/>
      <c r="G200" s="12"/>
      <c r="H200" s="56"/>
      <c r="I200" s="23"/>
      <c r="J200" s="22"/>
    </row>
    <row r="201" spans="2:10" ht="18" customHeight="1">
      <c r="B201" s="167"/>
      <c r="C201" s="102"/>
      <c r="D201" s="115"/>
      <c r="E201" s="16"/>
      <c r="F201" s="106"/>
      <c r="G201" s="12"/>
      <c r="H201" s="56"/>
      <c r="I201" s="23"/>
      <c r="J201" s="22"/>
    </row>
    <row r="202" spans="2:10" ht="18" customHeight="1">
      <c r="B202" s="167"/>
      <c r="C202" s="102"/>
      <c r="D202" s="115"/>
      <c r="E202" s="16"/>
      <c r="F202" s="107"/>
      <c r="G202" s="12"/>
      <c r="H202" s="73"/>
      <c r="I202" s="23"/>
      <c r="J202" s="22"/>
    </row>
    <row r="203" spans="2:10" ht="18" customHeight="1">
      <c r="B203" s="167"/>
      <c r="C203" s="102"/>
      <c r="D203" s="115"/>
      <c r="E203" s="16"/>
      <c r="F203" s="107"/>
      <c r="G203" s="12"/>
      <c r="H203" s="56"/>
      <c r="I203" s="23"/>
      <c r="J203" s="22"/>
    </row>
    <row r="204" spans="2:10" ht="18" customHeight="1">
      <c r="B204" s="167"/>
      <c r="C204" s="102"/>
      <c r="D204" s="115"/>
      <c r="E204" s="16"/>
      <c r="F204" s="107"/>
      <c r="G204" s="12"/>
      <c r="H204" s="56"/>
      <c r="I204" s="48"/>
      <c r="J204" s="22"/>
    </row>
    <row r="205" spans="2:10" ht="18" customHeight="1">
      <c r="B205" s="167"/>
      <c r="C205" s="102"/>
      <c r="D205" s="115"/>
      <c r="E205" s="16"/>
      <c r="F205" s="107"/>
      <c r="G205" s="12"/>
      <c r="H205" s="74"/>
      <c r="I205" s="48"/>
      <c r="J205" s="22"/>
    </row>
    <row r="206" spans="2:10" ht="18" customHeight="1">
      <c r="B206" s="167"/>
      <c r="C206" s="102"/>
      <c r="D206" s="115"/>
      <c r="E206" s="16"/>
      <c r="F206" s="107"/>
      <c r="G206" s="12"/>
      <c r="H206" s="56"/>
      <c r="I206" s="48"/>
      <c r="J206" s="22"/>
    </row>
    <row r="207" spans="2:10" ht="18" customHeight="1">
      <c r="B207" s="168"/>
      <c r="C207" s="104"/>
      <c r="D207" s="70"/>
      <c r="E207" s="70"/>
      <c r="F207" s="104"/>
      <c r="G207" s="70"/>
      <c r="H207" s="96"/>
      <c r="I207" s="99"/>
      <c r="J207" s="70"/>
    </row>
    <row r="208" spans="2:10" ht="16.149999999999999" customHeight="1"/>
    <row r="209" spans="2:10" ht="18" customHeight="1">
      <c r="B209" s="27" t="s">
        <v>1</v>
      </c>
      <c r="C209" s="101" t="s">
        <v>2</v>
      </c>
      <c r="D209" s="19" t="s">
        <v>18</v>
      </c>
      <c r="E209" s="7" t="s">
        <v>19</v>
      </c>
      <c r="F209" s="105" t="s">
        <v>3</v>
      </c>
      <c r="G209" s="8" t="s">
        <v>4</v>
      </c>
      <c r="H209" s="9" t="s">
        <v>20</v>
      </c>
      <c r="I209" s="28" t="s">
        <v>21</v>
      </c>
      <c r="J209" s="46" t="s">
        <v>31</v>
      </c>
    </row>
    <row r="210" spans="2:10" ht="18" customHeight="1">
      <c r="B210" s="165" t="s">
        <v>10</v>
      </c>
      <c r="C210" s="110" t="s">
        <v>32</v>
      </c>
      <c r="D210" s="115">
        <v>300000</v>
      </c>
      <c r="E210" s="16">
        <f>D210/185</f>
        <v>1621.6216216216217</v>
      </c>
      <c r="F210" s="106" t="s">
        <v>29</v>
      </c>
      <c r="G210" s="12" t="s">
        <v>30</v>
      </c>
      <c r="H210" s="56">
        <v>300</v>
      </c>
      <c r="I210" s="30">
        <f>E210-H210</f>
        <v>1321.6216216216217</v>
      </c>
      <c r="J210" s="47" t="s">
        <v>53</v>
      </c>
    </row>
    <row r="211" spans="2:10" ht="18" customHeight="1">
      <c r="B211" s="165"/>
      <c r="C211" s="117"/>
      <c r="D211" s="118"/>
      <c r="E211" s="21"/>
      <c r="F211" s="107" t="s">
        <v>27</v>
      </c>
      <c r="G211" s="12" t="s">
        <v>28</v>
      </c>
      <c r="H211" s="56">
        <v>533</v>
      </c>
      <c r="I211" s="23">
        <f>I210-H211</f>
        <v>788.62162162162167</v>
      </c>
      <c r="J211" s="47" t="s">
        <v>53</v>
      </c>
    </row>
    <row r="212" spans="2:10" ht="18" customHeight="1">
      <c r="B212" s="165"/>
      <c r="C212" s="117"/>
      <c r="D212" s="118"/>
      <c r="E212" s="21"/>
      <c r="F212" s="107"/>
      <c r="G212" s="12" t="s">
        <v>40</v>
      </c>
      <c r="H212" s="56">
        <v>100</v>
      </c>
      <c r="I212" s="23">
        <f t="shared" ref="I212:I216" si="28">I211-H212</f>
        <v>688.62162162162167</v>
      </c>
      <c r="J212" s="47" t="s">
        <v>53</v>
      </c>
    </row>
    <row r="213" spans="2:10" ht="18" customHeight="1">
      <c r="B213" s="165"/>
      <c r="C213" s="117"/>
      <c r="D213" s="118"/>
      <c r="E213" s="21"/>
      <c r="F213" s="107"/>
      <c r="G213" s="12" t="s">
        <v>41</v>
      </c>
      <c r="H213" s="56">
        <v>140</v>
      </c>
      <c r="I213" s="83">
        <f t="shared" si="28"/>
        <v>548.62162162162167</v>
      </c>
      <c r="J213" s="47" t="s">
        <v>53</v>
      </c>
    </row>
    <row r="214" spans="2:10" ht="18" customHeight="1">
      <c r="B214" s="165"/>
      <c r="C214" s="117"/>
      <c r="D214" s="118"/>
      <c r="E214" s="21"/>
      <c r="F214" s="106"/>
      <c r="G214" s="12" t="s">
        <v>42</v>
      </c>
      <c r="H214" s="56">
        <v>90.4</v>
      </c>
      <c r="I214" s="83">
        <f t="shared" si="28"/>
        <v>458.22162162162169</v>
      </c>
      <c r="J214" s="47" t="s">
        <v>53</v>
      </c>
    </row>
    <row r="215" spans="2:10" ht="18" customHeight="1">
      <c r="B215" s="165"/>
      <c r="C215" s="108"/>
      <c r="D215" s="114"/>
      <c r="E215" s="20"/>
      <c r="F215" s="107" t="s">
        <v>33</v>
      </c>
      <c r="G215" s="12" t="s">
        <v>50</v>
      </c>
      <c r="H215" s="73">
        <v>366</v>
      </c>
      <c r="I215" s="83">
        <f t="shared" si="28"/>
        <v>92.221621621621694</v>
      </c>
      <c r="J215" s="47" t="s">
        <v>53</v>
      </c>
    </row>
    <row r="216" spans="2:10" ht="18" customHeight="1">
      <c r="B216" s="165"/>
      <c r="C216" s="108"/>
      <c r="D216" s="114"/>
      <c r="E216" s="20"/>
      <c r="F216" s="106"/>
      <c r="G216" s="12" t="s">
        <v>43</v>
      </c>
      <c r="H216" s="56">
        <v>33</v>
      </c>
      <c r="I216" s="83">
        <f t="shared" si="28"/>
        <v>59.221621621621694</v>
      </c>
      <c r="J216" s="47" t="s">
        <v>53</v>
      </c>
    </row>
    <row r="217" spans="2:10" ht="18" customHeight="1">
      <c r="B217" s="165"/>
      <c r="C217" s="119" t="s">
        <v>37</v>
      </c>
      <c r="D217" s="118">
        <v>200000</v>
      </c>
      <c r="E217" s="130">
        <f>D217/185</f>
        <v>1081.081081081081</v>
      </c>
      <c r="F217" s="107"/>
      <c r="G217" s="12" t="s">
        <v>46</v>
      </c>
      <c r="H217" s="56">
        <v>86</v>
      </c>
      <c r="I217" s="23">
        <f>I216-H217+E217</f>
        <v>1054.3027027027028</v>
      </c>
      <c r="J217" s="47" t="s">
        <v>53</v>
      </c>
    </row>
    <row r="218" spans="2:10" ht="18" customHeight="1">
      <c r="B218" s="165"/>
      <c r="C218" s="117"/>
      <c r="D218" s="118"/>
      <c r="E218" s="21"/>
      <c r="F218" s="106" t="s">
        <v>62</v>
      </c>
      <c r="G218" s="12" t="s">
        <v>34</v>
      </c>
      <c r="H218" s="56">
        <v>300</v>
      </c>
      <c r="I218" s="23">
        <f>I217-H218+E218</f>
        <v>754.30270270270285</v>
      </c>
      <c r="J218" s="47" t="s">
        <v>53</v>
      </c>
    </row>
    <row r="219" spans="2:10" ht="18" customHeight="1">
      <c r="B219" s="165"/>
      <c r="C219" s="117"/>
      <c r="D219" s="118"/>
      <c r="E219" s="21"/>
      <c r="F219" s="107"/>
      <c r="G219" s="12" t="s">
        <v>34</v>
      </c>
      <c r="H219" s="56">
        <v>94</v>
      </c>
      <c r="I219" s="23">
        <f>I218-H219+E219</f>
        <v>660.30270270270285</v>
      </c>
      <c r="J219" s="47" t="s">
        <v>53</v>
      </c>
    </row>
    <row r="220" spans="2:10" ht="18" customHeight="1">
      <c r="B220" s="165"/>
      <c r="C220" s="117"/>
      <c r="D220" s="118"/>
      <c r="E220" s="21"/>
      <c r="F220" s="106"/>
      <c r="G220" s="15" t="s">
        <v>66</v>
      </c>
      <c r="H220" s="56">
        <v>11</v>
      </c>
      <c r="I220" s="23">
        <f>I219-H220+E220</f>
        <v>649.30270270270285</v>
      </c>
      <c r="J220" s="47" t="s">
        <v>53</v>
      </c>
    </row>
    <row r="221" spans="2:10" ht="18" customHeight="1">
      <c r="B221" s="165"/>
      <c r="C221" s="108"/>
      <c r="D221" s="114"/>
      <c r="E221" s="20"/>
      <c r="F221" s="107" t="s">
        <v>67</v>
      </c>
      <c r="G221" s="12" t="s">
        <v>68</v>
      </c>
      <c r="H221" s="56">
        <v>38</v>
      </c>
      <c r="I221" s="23">
        <f>I220-H221+E221</f>
        <v>611.30270270270285</v>
      </c>
      <c r="J221" s="47" t="s">
        <v>53</v>
      </c>
    </row>
    <row r="222" spans="2:10" ht="18" customHeight="1">
      <c r="B222" s="165"/>
      <c r="C222" s="102"/>
      <c r="D222" s="115"/>
      <c r="E222" s="16"/>
      <c r="F222" s="108"/>
      <c r="G222" s="12" t="s">
        <v>75</v>
      </c>
      <c r="H222" s="56">
        <v>53</v>
      </c>
      <c r="I222" s="23">
        <f t="shared" ref="I222:I232" si="29">I221-H222+E222</f>
        <v>558.30270270270285</v>
      </c>
      <c r="J222" s="47" t="s">
        <v>53</v>
      </c>
    </row>
    <row r="223" spans="2:10" ht="18" customHeight="1">
      <c r="B223" s="165"/>
      <c r="C223" s="102"/>
      <c r="D223" s="115"/>
      <c r="E223" s="16"/>
      <c r="F223" s="107" t="s">
        <v>62</v>
      </c>
      <c r="G223" s="12" t="s">
        <v>34</v>
      </c>
      <c r="H223" s="56">
        <v>95</v>
      </c>
      <c r="I223" s="23">
        <f t="shared" si="29"/>
        <v>463.30270270270285</v>
      </c>
      <c r="J223" s="47" t="s">
        <v>53</v>
      </c>
    </row>
    <row r="224" spans="2:10" ht="18" customHeight="1">
      <c r="B224" s="165"/>
      <c r="C224" s="102"/>
      <c r="D224" s="15"/>
      <c r="E224" s="16"/>
      <c r="F224" s="107"/>
      <c r="G224" s="12" t="s">
        <v>68</v>
      </c>
      <c r="H224" s="56">
        <v>39</v>
      </c>
      <c r="I224" s="23">
        <f t="shared" si="29"/>
        <v>424.30270270270285</v>
      </c>
      <c r="J224" s="47" t="s">
        <v>53</v>
      </c>
    </row>
    <row r="225" spans="2:10" ht="18" customHeight="1">
      <c r="B225" s="165"/>
      <c r="C225" s="102"/>
      <c r="D225" s="15"/>
      <c r="E225" s="16"/>
      <c r="F225" s="107" t="s">
        <v>76</v>
      </c>
      <c r="G225" s="12" t="s">
        <v>34</v>
      </c>
      <c r="H225" s="56">
        <v>300</v>
      </c>
      <c r="I225" s="23">
        <f t="shared" si="29"/>
        <v>124.30270270270285</v>
      </c>
      <c r="J225" s="47" t="s">
        <v>53</v>
      </c>
    </row>
    <row r="226" spans="2:10" ht="18" customHeight="1">
      <c r="B226" s="165"/>
      <c r="C226" s="108"/>
      <c r="D226" s="14"/>
      <c r="E226" s="20"/>
      <c r="F226" s="108" t="s">
        <v>76</v>
      </c>
      <c r="G226" s="12" t="s">
        <v>77</v>
      </c>
      <c r="H226" s="100">
        <v>112</v>
      </c>
      <c r="I226" s="23">
        <f t="shared" si="29"/>
        <v>12.302702702702845</v>
      </c>
      <c r="J226" s="47" t="s">
        <v>53</v>
      </c>
    </row>
    <row r="227" spans="2:10" ht="18" customHeight="1">
      <c r="B227" s="165"/>
      <c r="C227" s="102"/>
      <c r="D227" s="15"/>
      <c r="E227" s="16"/>
      <c r="F227" s="107"/>
      <c r="G227" s="15" t="s">
        <v>81</v>
      </c>
      <c r="H227" s="56">
        <v>15</v>
      </c>
      <c r="I227" s="23">
        <f t="shared" si="29"/>
        <v>-2.6972972972971547</v>
      </c>
      <c r="J227" s="47" t="s">
        <v>53</v>
      </c>
    </row>
    <row r="228" spans="2:10" ht="18" customHeight="1">
      <c r="B228" s="165"/>
      <c r="C228" s="102"/>
      <c r="D228" s="15"/>
      <c r="E228" s="16"/>
      <c r="F228" s="107"/>
      <c r="G228" s="12" t="s">
        <v>82</v>
      </c>
      <c r="H228" s="56">
        <v>14</v>
      </c>
      <c r="I228" s="23">
        <f t="shared" si="29"/>
        <v>-16.697297297297155</v>
      </c>
      <c r="J228" s="47" t="s">
        <v>53</v>
      </c>
    </row>
    <row r="229" spans="2:10" ht="18" customHeight="1">
      <c r="B229" s="165"/>
      <c r="C229" s="102"/>
      <c r="D229" s="15"/>
      <c r="E229" s="16"/>
      <c r="F229" s="106"/>
      <c r="G229" s="12" t="s">
        <v>84</v>
      </c>
      <c r="H229" s="56">
        <v>63</v>
      </c>
      <c r="I229" s="23">
        <f t="shared" si="29"/>
        <v>-79.697297297297155</v>
      </c>
      <c r="J229" s="47" t="s">
        <v>53</v>
      </c>
    </row>
    <row r="230" spans="2:10" ht="18" customHeight="1">
      <c r="B230" s="165"/>
      <c r="C230" s="102"/>
      <c r="D230" s="15"/>
      <c r="E230" s="16"/>
      <c r="F230" s="107" t="s">
        <v>86</v>
      </c>
      <c r="G230" s="15" t="s">
        <v>87</v>
      </c>
      <c r="H230" s="60">
        <v>300</v>
      </c>
      <c r="I230" s="23">
        <f t="shared" si="29"/>
        <v>-379.69729729729715</v>
      </c>
      <c r="J230" s="47" t="s">
        <v>53</v>
      </c>
    </row>
    <row r="231" spans="2:10" ht="18" customHeight="1">
      <c r="B231" s="165"/>
      <c r="C231" s="102"/>
      <c r="D231" s="15"/>
      <c r="E231" s="16"/>
      <c r="F231" s="107"/>
      <c r="G231" s="15" t="s">
        <v>89</v>
      </c>
      <c r="H231" s="56">
        <v>75</v>
      </c>
      <c r="I231" s="23">
        <f t="shared" si="29"/>
        <v>-454.69729729729715</v>
      </c>
      <c r="J231" s="47" t="s">
        <v>53</v>
      </c>
    </row>
    <row r="232" spans="2:10" ht="18" customHeight="1">
      <c r="B232" s="165"/>
      <c r="C232" s="102" t="s">
        <v>71</v>
      </c>
      <c r="D232" s="15" t="s">
        <v>96</v>
      </c>
      <c r="E232" s="16">
        <v>70</v>
      </c>
      <c r="F232" s="108" t="s">
        <v>91</v>
      </c>
      <c r="G232" s="12" t="s">
        <v>93</v>
      </c>
      <c r="H232" s="56">
        <v>23</v>
      </c>
      <c r="I232" s="23">
        <f t="shared" si="29"/>
        <v>-407.69729729729715</v>
      </c>
      <c r="J232" s="47" t="s">
        <v>53</v>
      </c>
    </row>
    <row r="233" spans="2:10" ht="18" customHeight="1">
      <c r="B233" s="165"/>
      <c r="C233" s="102"/>
      <c r="D233" s="15"/>
      <c r="E233" s="16"/>
      <c r="F233" s="108" t="s">
        <v>102</v>
      </c>
      <c r="G233" s="12" t="s">
        <v>34</v>
      </c>
      <c r="H233" s="13">
        <v>300</v>
      </c>
      <c r="I233" s="23">
        <f t="shared" ref="I233" si="30">I232-H233+E233</f>
        <v>-707.69729729729715</v>
      </c>
      <c r="J233" s="47" t="s">
        <v>53</v>
      </c>
    </row>
    <row r="234" spans="2:10" ht="18" customHeight="1">
      <c r="B234" s="165"/>
      <c r="C234" s="110" t="s">
        <v>105</v>
      </c>
      <c r="D234" s="15" t="s">
        <v>58</v>
      </c>
      <c r="E234" s="135">
        <f>300000/187</f>
        <v>1604.2780748663101</v>
      </c>
      <c r="F234" s="106" t="s">
        <v>105</v>
      </c>
      <c r="G234" s="12" t="s">
        <v>87</v>
      </c>
      <c r="H234" s="56">
        <v>300</v>
      </c>
      <c r="I234" s="23">
        <f t="shared" ref="I234" si="31">I233-H234+E234</f>
        <v>596.58077756901298</v>
      </c>
      <c r="J234" s="47" t="s">
        <v>53</v>
      </c>
    </row>
    <row r="235" spans="2:10" ht="18" customHeight="1">
      <c r="B235" s="166"/>
      <c r="C235" s="104"/>
      <c r="D235" s="70"/>
      <c r="E235" s="70"/>
      <c r="F235" s="104"/>
      <c r="G235" s="144" t="s">
        <v>113</v>
      </c>
      <c r="H235" s="145">
        <v>3</v>
      </c>
      <c r="I235" s="148">
        <f t="shared" ref="I235" si="32">I234-H235+E235</f>
        <v>593.58077756901298</v>
      </c>
      <c r="J235" s="149" t="s">
        <v>53</v>
      </c>
    </row>
    <row r="236" spans="2:10" ht="18" customHeight="1"/>
    <row r="237" spans="2:10" ht="18" customHeight="1">
      <c r="B237" s="27" t="s">
        <v>1</v>
      </c>
      <c r="C237" s="101" t="s">
        <v>2</v>
      </c>
      <c r="D237" s="19" t="s">
        <v>18</v>
      </c>
      <c r="E237" s="7" t="s">
        <v>19</v>
      </c>
      <c r="F237" s="105" t="s">
        <v>3</v>
      </c>
      <c r="G237" s="8" t="s">
        <v>4</v>
      </c>
      <c r="H237" s="9" t="s">
        <v>20</v>
      </c>
      <c r="I237" s="28" t="s">
        <v>21</v>
      </c>
      <c r="J237" s="46" t="s">
        <v>31</v>
      </c>
    </row>
    <row r="238" spans="2:10" ht="18" customHeight="1">
      <c r="B238" s="165" t="s">
        <v>10</v>
      </c>
      <c r="C238" s="137"/>
      <c r="D238" s="138"/>
      <c r="E238" s="139"/>
      <c r="F238" s="147"/>
      <c r="G238" s="140" t="s">
        <v>115</v>
      </c>
      <c r="H238" s="141">
        <v>129</v>
      </c>
      <c r="I238" s="142">
        <f>I235-H238</f>
        <v>464.58077756901298</v>
      </c>
      <c r="J238" s="143" t="s">
        <v>53</v>
      </c>
    </row>
    <row r="239" spans="2:10" ht="18" customHeight="1">
      <c r="B239" s="165"/>
      <c r="C239" s="117"/>
      <c r="D239" s="118"/>
      <c r="E239" s="21"/>
      <c r="F239" s="146"/>
      <c r="G239" s="12" t="s">
        <v>116</v>
      </c>
      <c r="H239" s="74">
        <v>7</v>
      </c>
      <c r="I239" s="23">
        <f>I238-H239</f>
        <v>457.58077756901298</v>
      </c>
      <c r="J239" s="47" t="s">
        <v>53</v>
      </c>
    </row>
    <row r="240" spans="2:10" ht="18" customHeight="1">
      <c r="B240" s="165"/>
      <c r="C240" s="117"/>
      <c r="D240" s="118"/>
      <c r="E240" s="21"/>
      <c r="F240" s="107" t="s">
        <v>125</v>
      </c>
      <c r="G240" s="12" t="s">
        <v>128</v>
      </c>
      <c r="H240" s="56">
        <v>17</v>
      </c>
      <c r="I240" s="23">
        <f t="shared" ref="I240:I241" si="33">I239-H240</f>
        <v>440.58077756901298</v>
      </c>
      <c r="J240" s="47" t="s">
        <v>53</v>
      </c>
    </row>
    <row r="241" spans="2:10" ht="18" customHeight="1">
      <c r="B241" s="165"/>
      <c r="C241" s="117"/>
      <c r="D241" s="118"/>
      <c r="E241" s="21"/>
      <c r="F241" s="106" t="s">
        <v>136</v>
      </c>
      <c r="G241" s="12" t="s">
        <v>34</v>
      </c>
      <c r="H241" s="56">
        <v>500</v>
      </c>
      <c r="I241" s="23">
        <f t="shared" si="33"/>
        <v>-59.41922243098702</v>
      </c>
      <c r="J241" s="47" t="s">
        <v>53</v>
      </c>
    </row>
    <row r="242" spans="2:10" ht="18" customHeight="1">
      <c r="B242" s="165"/>
      <c r="C242" s="119" t="s">
        <v>153</v>
      </c>
      <c r="D242" s="118" t="s">
        <v>154</v>
      </c>
      <c r="E242" s="135">
        <f>100000/189</f>
        <v>529.10052910052912</v>
      </c>
      <c r="F242" s="106" t="s">
        <v>147</v>
      </c>
      <c r="G242" s="12" t="s">
        <v>148</v>
      </c>
      <c r="H242" s="56">
        <v>16</v>
      </c>
      <c r="I242" s="23">
        <f>I241-H242+E242</f>
        <v>453.6813066695421</v>
      </c>
      <c r="J242" s="47" t="s">
        <v>53</v>
      </c>
    </row>
    <row r="243" spans="2:10" ht="18" customHeight="1">
      <c r="B243" s="165"/>
      <c r="C243" s="108"/>
      <c r="D243" s="114"/>
      <c r="E243" s="20"/>
      <c r="F243" s="106"/>
      <c r="G243" s="12" t="s">
        <v>149</v>
      </c>
      <c r="H243" s="73">
        <v>4</v>
      </c>
      <c r="I243" s="23">
        <f t="shared" ref="I243:I244" si="34">I242-H243</f>
        <v>449.6813066695421</v>
      </c>
      <c r="J243" s="47" t="s">
        <v>53</v>
      </c>
    </row>
    <row r="244" spans="2:10" ht="18" customHeight="1">
      <c r="B244" s="165"/>
      <c r="C244" s="108"/>
      <c r="D244" s="114"/>
      <c r="E244" s="20"/>
      <c r="F244" s="106" t="s">
        <v>153</v>
      </c>
      <c r="G244" s="12" t="s">
        <v>34</v>
      </c>
      <c r="H244" s="56">
        <v>527</v>
      </c>
      <c r="I244" s="23">
        <f t="shared" si="34"/>
        <v>-77.318693330457904</v>
      </c>
      <c r="J244" s="47" t="s">
        <v>53</v>
      </c>
    </row>
    <row r="245" spans="2:10" ht="18" customHeight="1">
      <c r="B245" s="165"/>
      <c r="C245" s="119"/>
      <c r="D245" s="118"/>
      <c r="E245" s="130"/>
      <c r="F245" s="107" t="s">
        <v>156</v>
      </c>
      <c r="G245" s="12" t="s">
        <v>34</v>
      </c>
      <c r="H245" s="56">
        <v>1000</v>
      </c>
      <c r="I245" s="23">
        <f t="shared" ref="I245:I246" si="35">I244-H245</f>
        <v>-1077.3186933304578</v>
      </c>
      <c r="J245" s="47" t="s">
        <v>53</v>
      </c>
    </row>
    <row r="246" spans="2:10" ht="18" customHeight="1">
      <c r="B246" s="165"/>
      <c r="C246" s="117"/>
      <c r="D246" s="118"/>
      <c r="E246" s="21"/>
      <c r="F246" s="106" t="s">
        <v>161</v>
      </c>
      <c r="G246" s="12" t="s">
        <v>30</v>
      </c>
      <c r="H246" s="56">
        <v>300</v>
      </c>
      <c r="I246" s="23">
        <f t="shared" si="35"/>
        <v>-1377.3186933304578</v>
      </c>
      <c r="J246" s="47" t="s">
        <v>53</v>
      </c>
    </row>
    <row r="247" spans="2:10" ht="18" customHeight="1">
      <c r="B247" s="165"/>
      <c r="C247" s="119" t="s">
        <v>167</v>
      </c>
      <c r="D247" s="118" t="s">
        <v>72</v>
      </c>
      <c r="E247" s="135">
        <f>200000/189</f>
        <v>1058.2010582010582</v>
      </c>
      <c r="F247" s="108" t="s">
        <v>162</v>
      </c>
      <c r="G247" s="12" t="s">
        <v>163</v>
      </c>
      <c r="H247" s="56">
        <v>18</v>
      </c>
      <c r="I247" s="23">
        <f t="shared" ref="I247" si="36">I246-H247</f>
        <v>-1395.3186933304578</v>
      </c>
      <c r="J247" s="47" t="s">
        <v>53</v>
      </c>
    </row>
    <row r="248" spans="2:10" ht="18" customHeight="1">
      <c r="B248" s="165"/>
      <c r="C248" s="119" t="s">
        <v>168</v>
      </c>
      <c r="D248" s="118" t="s">
        <v>169</v>
      </c>
      <c r="E248" s="135">
        <f>30000/189</f>
        <v>158.73015873015873</v>
      </c>
      <c r="F248" s="106"/>
      <c r="G248" s="15" t="s">
        <v>170</v>
      </c>
      <c r="H248" s="56">
        <v>1160</v>
      </c>
      <c r="I248" s="23">
        <f>I247-H248+E247+E248</f>
        <v>-1338.3874763992408</v>
      </c>
      <c r="J248" s="47" t="s">
        <v>53</v>
      </c>
    </row>
    <row r="249" spans="2:10" ht="18" customHeight="1">
      <c r="B249" s="165"/>
      <c r="C249" s="108" t="s">
        <v>175</v>
      </c>
      <c r="D249" s="118" t="s">
        <v>56</v>
      </c>
      <c r="E249" s="135">
        <f>500000/188</f>
        <v>2659.5744680851062</v>
      </c>
      <c r="F249" s="107" t="s">
        <v>171</v>
      </c>
      <c r="G249" s="18" t="s">
        <v>172</v>
      </c>
      <c r="H249" s="60">
        <v>385</v>
      </c>
      <c r="I249" s="23">
        <f>I248-H249+E249</f>
        <v>936.18699168586545</v>
      </c>
      <c r="J249" s="47" t="s">
        <v>53</v>
      </c>
    </row>
    <row r="250" spans="2:10" ht="18" customHeight="1">
      <c r="B250" s="165"/>
      <c r="C250" s="102"/>
      <c r="D250" s="115"/>
      <c r="E250" s="16"/>
      <c r="F250" s="106" t="s">
        <v>176</v>
      </c>
      <c r="G250" s="12" t="s">
        <v>177</v>
      </c>
      <c r="H250" s="56">
        <v>40</v>
      </c>
      <c r="I250" s="23">
        <f>I249-H250</f>
        <v>896.18699168586545</v>
      </c>
      <c r="J250" s="47" t="s">
        <v>53</v>
      </c>
    </row>
    <row r="251" spans="2:10" ht="18" customHeight="1">
      <c r="B251" s="165"/>
      <c r="C251" s="102"/>
      <c r="D251" s="115"/>
      <c r="E251" s="16"/>
      <c r="F251" s="107" t="s">
        <v>186</v>
      </c>
      <c r="G251" s="12" t="s">
        <v>34</v>
      </c>
      <c r="H251" s="56">
        <v>100</v>
      </c>
      <c r="I251" s="23">
        <f>I250-H251</f>
        <v>796.18699168586545</v>
      </c>
      <c r="J251" s="47" t="s">
        <v>53</v>
      </c>
    </row>
    <row r="252" spans="2:10" ht="18" customHeight="1">
      <c r="B252" s="165"/>
      <c r="C252" s="102"/>
      <c r="D252" s="15"/>
      <c r="E252" s="16"/>
      <c r="F252" s="108" t="s">
        <v>190</v>
      </c>
      <c r="G252" s="12" t="s">
        <v>191</v>
      </c>
      <c r="H252" s="56">
        <v>400</v>
      </c>
      <c r="I252" s="23">
        <f>I251-H252</f>
        <v>396.18699168586545</v>
      </c>
      <c r="J252" s="47" t="s">
        <v>53</v>
      </c>
    </row>
    <row r="253" spans="2:10" ht="18" customHeight="1">
      <c r="B253" s="165"/>
      <c r="C253" s="102"/>
      <c r="D253" s="15"/>
      <c r="E253" s="16"/>
      <c r="F253" s="107" t="s">
        <v>193</v>
      </c>
      <c r="G253" s="12" t="s">
        <v>34</v>
      </c>
      <c r="H253" s="56">
        <v>500</v>
      </c>
      <c r="I253" s="23">
        <f>I252-H253</f>
        <v>-103.81300831413455</v>
      </c>
      <c r="J253" s="47" t="s">
        <v>53</v>
      </c>
    </row>
    <row r="254" spans="2:10" ht="18" customHeight="1">
      <c r="B254" s="165"/>
      <c r="C254" s="108"/>
      <c r="D254" s="14"/>
      <c r="E254" s="20"/>
      <c r="F254" s="108"/>
      <c r="G254" s="12"/>
      <c r="H254" s="100"/>
      <c r="I254" s="23"/>
      <c r="J254" s="47"/>
    </row>
    <row r="255" spans="2:10" ht="18" customHeight="1">
      <c r="B255" s="165"/>
      <c r="C255" s="102"/>
      <c r="D255" s="15"/>
      <c r="E255" s="16"/>
      <c r="F255" s="107"/>
      <c r="G255" s="15"/>
      <c r="H255" s="56"/>
      <c r="I255" s="23"/>
      <c r="J255" s="47"/>
    </row>
    <row r="256" spans="2:10" ht="18" customHeight="1">
      <c r="B256" s="165"/>
      <c r="C256" s="102"/>
      <c r="D256" s="15"/>
      <c r="E256" s="16"/>
      <c r="F256" s="107"/>
      <c r="G256" s="12"/>
      <c r="H256" s="56"/>
      <c r="I256" s="23"/>
      <c r="J256" s="47"/>
    </row>
    <row r="257" spans="2:10" ht="18" customHeight="1">
      <c r="B257" s="165"/>
      <c r="C257" s="102"/>
      <c r="D257" s="15"/>
      <c r="E257" s="16"/>
      <c r="F257" s="106"/>
      <c r="G257" s="12"/>
      <c r="H257" s="56"/>
      <c r="I257" s="23"/>
      <c r="J257" s="47"/>
    </row>
    <row r="258" spans="2:10" ht="18" customHeight="1">
      <c r="B258" s="165"/>
      <c r="C258" s="102"/>
      <c r="D258" s="15"/>
      <c r="E258" s="16"/>
      <c r="F258" s="107"/>
      <c r="G258" s="15"/>
      <c r="H258" s="60"/>
      <c r="I258" s="23"/>
      <c r="J258" s="47"/>
    </row>
    <row r="259" spans="2:10" ht="18" customHeight="1">
      <c r="B259" s="165"/>
      <c r="C259" s="102"/>
      <c r="D259" s="15"/>
      <c r="E259" s="16"/>
      <c r="F259" s="107"/>
      <c r="G259" s="15"/>
      <c r="H259" s="56"/>
      <c r="I259" s="23"/>
      <c r="J259" s="47"/>
    </row>
    <row r="260" spans="2:10" ht="18" customHeight="1">
      <c r="B260" s="165"/>
      <c r="C260" s="102"/>
      <c r="D260" s="15"/>
      <c r="E260" s="16"/>
      <c r="F260" s="108"/>
      <c r="G260" s="12"/>
      <c r="H260" s="56"/>
      <c r="I260" s="23"/>
      <c r="J260" s="47"/>
    </row>
    <row r="261" spans="2:10" ht="18" customHeight="1">
      <c r="B261" s="165"/>
      <c r="C261" s="102"/>
      <c r="D261" s="15"/>
      <c r="E261" s="16"/>
      <c r="F261" s="108"/>
      <c r="G261" s="12"/>
      <c r="H261" s="13"/>
      <c r="I261" s="23"/>
      <c r="J261" s="47"/>
    </row>
    <row r="262" spans="2:10" ht="18" customHeight="1">
      <c r="B262" s="165"/>
      <c r="C262" s="110"/>
      <c r="D262" s="15"/>
      <c r="E262" s="135"/>
      <c r="F262" s="106"/>
      <c r="G262" s="12"/>
      <c r="H262" s="56"/>
      <c r="I262" s="23"/>
      <c r="J262" s="47"/>
    </row>
    <row r="263" spans="2:10" ht="18" customHeight="1">
      <c r="B263" s="166"/>
      <c r="C263" s="104"/>
      <c r="D263" s="70"/>
      <c r="E263" s="70"/>
      <c r="F263" s="104"/>
      <c r="G263" s="144"/>
      <c r="H263" s="145"/>
      <c r="I263" s="70"/>
      <c r="J263" s="70"/>
    </row>
    <row r="264" spans="2:10" ht="18" customHeight="1"/>
    <row r="265" spans="2:10" ht="18" customHeight="1">
      <c r="B265" s="27" t="s">
        <v>1</v>
      </c>
      <c r="C265" s="101" t="s">
        <v>2</v>
      </c>
      <c r="D265" s="19" t="s">
        <v>18</v>
      </c>
      <c r="E265" s="7" t="s">
        <v>19</v>
      </c>
      <c r="F265" s="105" t="s">
        <v>3</v>
      </c>
      <c r="G265" s="8" t="s">
        <v>4</v>
      </c>
      <c r="H265" s="9" t="s">
        <v>20</v>
      </c>
      <c r="I265" s="28" t="s">
        <v>21</v>
      </c>
      <c r="J265" s="46" t="s">
        <v>31</v>
      </c>
    </row>
    <row r="266" spans="2:10" ht="18" customHeight="1">
      <c r="B266" s="167" t="s">
        <v>11</v>
      </c>
      <c r="C266" s="108"/>
      <c r="D266" s="84"/>
      <c r="E266" s="88"/>
      <c r="F266" s="106" t="s">
        <v>29</v>
      </c>
      <c r="G266" s="12" t="s">
        <v>30</v>
      </c>
      <c r="H266" s="56">
        <v>300</v>
      </c>
      <c r="I266" s="81">
        <f>E266-H266</f>
        <v>-300</v>
      </c>
      <c r="J266" s="47" t="s">
        <v>53</v>
      </c>
    </row>
    <row r="267" spans="2:10" ht="18" customHeight="1">
      <c r="B267" s="167"/>
      <c r="C267" s="108"/>
      <c r="D267" s="84"/>
      <c r="E267" s="88"/>
      <c r="F267" s="107" t="s">
        <v>27</v>
      </c>
      <c r="G267" s="12" t="s">
        <v>28</v>
      </c>
      <c r="H267" s="56">
        <v>533</v>
      </c>
      <c r="I267" s="82">
        <f>I266-H267</f>
        <v>-833</v>
      </c>
      <c r="J267" s="47" t="s">
        <v>53</v>
      </c>
    </row>
    <row r="268" spans="2:10" ht="18" customHeight="1">
      <c r="B268" s="167"/>
      <c r="C268" s="108"/>
      <c r="D268" s="84"/>
      <c r="E268" s="88"/>
      <c r="F268" s="106" t="s">
        <v>33</v>
      </c>
      <c r="G268" s="12" t="s">
        <v>35</v>
      </c>
      <c r="H268" s="56">
        <v>100</v>
      </c>
      <c r="I268" s="82">
        <f t="shared" ref="I268:I270" si="37">I267-H268</f>
        <v>-933</v>
      </c>
      <c r="J268" s="47" t="s">
        <v>53</v>
      </c>
    </row>
    <row r="269" spans="2:10" ht="18" customHeight="1">
      <c r="B269" s="167"/>
      <c r="C269" s="117"/>
      <c r="D269" s="85"/>
      <c r="E269" s="89"/>
      <c r="F269" s="107"/>
      <c r="G269" s="12" t="s">
        <v>36</v>
      </c>
      <c r="H269" s="56">
        <v>83.2</v>
      </c>
      <c r="I269" s="82">
        <f t="shared" si="37"/>
        <v>-1016.2</v>
      </c>
      <c r="J269" s="47" t="s">
        <v>53</v>
      </c>
    </row>
    <row r="270" spans="2:10" ht="18" customHeight="1">
      <c r="B270" s="167"/>
      <c r="C270" s="117"/>
      <c r="D270" s="85"/>
      <c r="E270" s="89"/>
      <c r="F270" s="107" t="s">
        <v>37</v>
      </c>
      <c r="G270" s="12" t="s">
        <v>38</v>
      </c>
      <c r="H270" s="56">
        <v>300</v>
      </c>
      <c r="I270" s="82">
        <f t="shared" si="37"/>
        <v>-1316.2</v>
      </c>
      <c r="J270" s="47" t="s">
        <v>53</v>
      </c>
    </row>
    <row r="271" spans="2:10" ht="18" customHeight="1">
      <c r="B271" s="167"/>
      <c r="C271" s="119" t="s">
        <v>37</v>
      </c>
      <c r="D271" s="85">
        <v>1000000</v>
      </c>
      <c r="E271" s="121">
        <v>5434</v>
      </c>
      <c r="F271" s="108"/>
      <c r="G271" s="12" t="s">
        <v>39</v>
      </c>
      <c r="H271" s="56">
        <v>210</v>
      </c>
      <c r="I271" s="83">
        <f>I270-H271+E271</f>
        <v>3907.8</v>
      </c>
      <c r="J271" s="47" t="s">
        <v>53</v>
      </c>
    </row>
    <row r="272" spans="2:10" ht="18" customHeight="1">
      <c r="B272" s="167"/>
      <c r="C272" s="117"/>
      <c r="D272" s="85"/>
      <c r="E272" s="89"/>
      <c r="F272" s="107"/>
      <c r="G272" s="12" t="s">
        <v>42</v>
      </c>
      <c r="H272" s="56">
        <v>90.4</v>
      </c>
      <c r="I272" s="83">
        <f t="shared" ref="I272:I276" si="38">I271-H272+E272</f>
        <v>3817.4</v>
      </c>
      <c r="J272" s="47" t="s">
        <v>53</v>
      </c>
    </row>
    <row r="273" spans="2:10" ht="18" customHeight="1">
      <c r="B273" s="167"/>
      <c r="C273" s="117"/>
      <c r="D273" s="85"/>
      <c r="E273" s="89"/>
      <c r="F273" s="107" t="s">
        <v>33</v>
      </c>
      <c r="G273" s="12" t="s">
        <v>50</v>
      </c>
      <c r="H273" s="56">
        <v>366</v>
      </c>
      <c r="I273" s="83">
        <f t="shared" si="38"/>
        <v>3451.4</v>
      </c>
      <c r="J273" s="47" t="s">
        <v>53</v>
      </c>
    </row>
    <row r="274" spans="2:10" ht="18" customHeight="1">
      <c r="B274" s="167"/>
      <c r="C274" s="117"/>
      <c r="D274" s="85"/>
      <c r="E274" s="89"/>
      <c r="F274" s="107"/>
      <c r="G274" s="12" t="s">
        <v>43</v>
      </c>
      <c r="H274" s="56">
        <v>33</v>
      </c>
      <c r="I274" s="83">
        <f t="shared" si="38"/>
        <v>3418.4</v>
      </c>
      <c r="J274" s="47" t="s">
        <v>53</v>
      </c>
    </row>
    <row r="275" spans="2:10" ht="18" customHeight="1">
      <c r="B275" s="167"/>
      <c r="C275" s="119" t="s">
        <v>62</v>
      </c>
      <c r="D275" s="85" t="s">
        <v>63</v>
      </c>
      <c r="E275" s="89"/>
      <c r="F275" s="106"/>
      <c r="G275" s="12" t="s">
        <v>46</v>
      </c>
      <c r="H275" s="56">
        <v>82</v>
      </c>
      <c r="I275" s="83">
        <f t="shared" si="38"/>
        <v>3336.4</v>
      </c>
      <c r="J275" s="47" t="s">
        <v>53</v>
      </c>
    </row>
    <row r="276" spans="2:10" ht="18" customHeight="1">
      <c r="B276" s="167"/>
      <c r="C276" s="108"/>
      <c r="D276" s="84"/>
      <c r="E276" s="88"/>
      <c r="F276" s="106" t="s">
        <v>62</v>
      </c>
      <c r="G276" s="12" t="s">
        <v>64</v>
      </c>
      <c r="H276" s="56">
        <v>500</v>
      </c>
      <c r="I276" s="83">
        <f t="shared" si="38"/>
        <v>2836.4</v>
      </c>
      <c r="J276" s="47" t="s">
        <v>53</v>
      </c>
    </row>
    <row r="277" spans="2:10" ht="18" customHeight="1">
      <c r="B277" s="167"/>
      <c r="C277" s="117"/>
      <c r="D277" s="85"/>
      <c r="E277" s="89"/>
      <c r="F277" s="120"/>
      <c r="G277" s="12" t="s">
        <v>34</v>
      </c>
      <c r="H277" s="56">
        <v>79.3</v>
      </c>
      <c r="I277" s="83">
        <f t="shared" ref="I277" si="39">I276-H277+E277</f>
        <v>2757.1</v>
      </c>
      <c r="J277" s="47" t="s">
        <v>53</v>
      </c>
    </row>
    <row r="278" spans="2:10" ht="18" customHeight="1">
      <c r="B278" s="167"/>
      <c r="C278" s="117"/>
      <c r="D278" s="85"/>
      <c r="E278" s="89"/>
      <c r="F278" s="107" t="s">
        <v>57</v>
      </c>
      <c r="G278" s="12" t="s">
        <v>30</v>
      </c>
      <c r="H278" s="56">
        <v>300</v>
      </c>
      <c r="I278" s="83">
        <f t="shared" ref="I278" si="40">I277-H278+E278</f>
        <v>2457.1</v>
      </c>
      <c r="J278" s="47" t="s">
        <v>53</v>
      </c>
    </row>
    <row r="279" spans="2:10" ht="18" customHeight="1">
      <c r="B279" s="167"/>
      <c r="C279" s="117"/>
      <c r="D279" s="85"/>
      <c r="E279" s="89"/>
      <c r="F279" s="106"/>
      <c r="G279" s="12" t="s">
        <v>75</v>
      </c>
      <c r="H279" s="56">
        <v>41</v>
      </c>
      <c r="I279" s="83">
        <f t="shared" ref="I279:I285" si="41">I278-H279+E279</f>
        <v>2416.1</v>
      </c>
      <c r="J279" s="47" t="s">
        <v>53</v>
      </c>
    </row>
    <row r="280" spans="2:10" ht="18" customHeight="1">
      <c r="B280" s="167"/>
      <c r="C280" s="117"/>
      <c r="D280" s="85"/>
      <c r="E280" s="89"/>
      <c r="F280" s="106" t="s">
        <v>61</v>
      </c>
      <c r="G280" s="12" t="s">
        <v>34</v>
      </c>
      <c r="H280" s="56">
        <v>500</v>
      </c>
      <c r="I280" s="83">
        <f t="shared" si="41"/>
        <v>1916.1</v>
      </c>
      <c r="J280" s="47" t="s">
        <v>53</v>
      </c>
    </row>
    <row r="281" spans="2:10" ht="18" customHeight="1">
      <c r="B281" s="167"/>
      <c r="C281" s="108"/>
      <c r="D281" s="84"/>
      <c r="E281" s="88"/>
      <c r="F281" s="107" t="s">
        <v>62</v>
      </c>
      <c r="G281" s="12" t="s">
        <v>34</v>
      </c>
      <c r="H281" s="56">
        <v>79</v>
      </c>
      <c r="I281" s="83">
        <f t="shared" si="41"/>
        <v>1837.1</v>
      </c>
      <c r="J281" s="47" t="s">
        <v>53</v>
      </c>
    </row>
    <row r="282" spans="2:10" ht="18" customHeight="1">
      <c r="B282" s="167"/>
      <c r="C282" s="102"/>
      <c r="D282" s="86"/>
      <c r="E282" s="90"/>
      <c r="F282" s="108" t="s">
        <v>76</v>
      </c>
      <c r="G282" s="12" t="s">
        <v>78</v>
      </c>
      <c r="H282" s="100">
        <v>78</v>
      </c>
      <c r="I282" s="83">
        <f t="shared" si="41"/>
        <v>1759.1</v>
      </c>
      <c r="J282" s="47" t="s">
        <v>53</v>
      </c>
    </row>
    <row r="283" spans="2:10" ht="18" customHeight="1">
      <c r="B283" s="167"/>
      <c r="C283" s="102"/>
      <c r="D283" s="86"/>
      <c r="E283" s="90"/>
      <c r="F283" s="106"/>
      <c r="G283" s="15" t="s">
        <v>80</v>
      </c>
      <c r="H283" s="56">
        <v>32</v>
      </c>
      <c r="I283" s="83">
        <f t="shared" si="41"/>
        <v>1727.1</v>
      </c>
      <c r="J283" s="47" t="s">
        <v>53</v>
      </c>
    </row>
    <row r="284" spans="2:10" ht="18" customHeight="1">
      <c r="B284" s="167"/>
      <c r="C284" s="117"/>
      <c r="D284" s="85"/>
      <c r="E284" s="89"/>
      <c r="F284" s="106"/>
      <c r="G284" s="12" t="s">
        <v>82</v>
      </c>
      <c r="H284" s="56">
        <v>36</v>
      </c>
      <c r="I284" s="83">
        <f t="shared" si="41"/>
        <v>1691.1</v>
      </c>
      <c r="J284" s="47" t="s">
        <v>53</v>
      </c>
    </row>
    <row r="285" spans="2:10" ht="18" customHeight="1">
      <c r="B285" s="167"/>
      <c r="C285" s="102" t="s">
        <v>71</v>
      </c>
      <c r="D285" s="15" t="s">
        <v>96</v>
      </c>
      <c r="E285" s="16">
        <v>70</v>
      </c>
      <c r="F285" s="108" t="s">
        <v>91</v>
      </c>
      <c r="G285" s="12" t="s">
        <v>94</v>
      </c>
      <c r="H285" s="56">
        <v>35</v>
      </c>
      <c r="I285" s="83">
        <f t="shared" si="41"/>
        <v>1726.1</v>
      </c>
      <c r="J285" s="47" t="s">
        <v>53</v>
      </c>
    </row>
    <row r="286" spans="2:10" ht="18" customHeight="1">
      <c r="B286" s="167"/>
      <c r="C286" s="102"/>
      <c r="D286" s="86"/>
      <c r="E286" s="90"/>
      <c r="F286" s="106" t="s">
        <v>111</v>
      </c>
      <c r="G286" s="12" t="s">
        <v>34</v>
      </c>
      <c r="H286" s="56">
        <v>500</v>
      </c>
      <c r="I286" s="83">
        <f t="shared" ref="I286" si="42">I285-H286+E286</f>
        <v>1226.0999999999999</v>
      </c>
      <c r="J286" s="47" t="s">
        <v>53</v>
      </c>
    </row>
    <row r="287" spans="2:10" ht="18" customHeight="1">
      <c r="B287" s="167"/>
      <c r="C287" s="102"/>
      <c r="D287" s="86"/>
      <c r="E287" s="90"/>
      <c r="F287" s="106"/>
      <c r="G287" s="12" t="s">
        <v>112</v>
      </c>
      <c r="H287" s="56">
        <v>44</v>
      </c>
      <c r="I287" s="83">
        <f t="shared" ref="I287" si="43">I286-H287+E287</f>
        <v>1182.0999999999999</v>
      </c>
      <c r="J287" s="47" t="s">
        <v>53</v>
      </c>
    </row>
    <row r="288" spans="2:10" ht="18" customHeight="1">
      <c r="B288" s="167"/>
      <c r="C288" s="102"/>
      <c r="D288" s="86"/>
      <c r="E288" s="90"/>
      <c r="F288" s="106"/>
      <c r="G288" s="12" t="s">
        <v>113</v>
      </c>
      <c r="H288" s="56">
        <v>3</v>
      </c>
      <c r="I288" s="83">
        <f t="shared" ref="I288:I291" si="44">I287-H288+E288</f>
        <v>1179.0999999999999</v>
      </c>
      <c r="J288" s="47" t="s">
        <v>53</v>
      </c>
    </row>
    <row r="289" spans="2:10" ht="18" customHeight="1">
      <c r="B289" s="167"/>
      <c r="C289" s="102"/>
      <c r="D289" s="86"/>
      <c r="E289" s="90"/>
      <c r="F289" s="106" t="s">
        <v>125</v>
      </c>
      <c r="G289" s="26" t="s">
        <v>129</v>
      </c>
      <c r="H289" s="80">
        <v>4</v>
      </c>
      <c r="I289" s="83">
        <f t="shared" si="44"/>
        <v>1175.0999999999999</v>
      </c>
      <c r="J289" s="47" t="s">
        <v>53</v>
      </c>
    </row>
    <row r="290" spans="2:10" ht="18" customHeight="1">
      <c r="B290" s="167"/>
      <c r="C290" s="102"/>
      <c r="D290" s="86"/>
      <c r="E290" s="90"/>
      <c r="F290" s="107" t="s">
        <v>130</v>
      </c>
      <c r="G290" s="12" t="s">
        <v>132</v>
      </c>
      <c r="H290" s="56">
        <v>16</v>
      </c>
      <c r="I290" s="83">
        <f t="shared" si="44"/>
        <v>1159.0999999999999</v>
      </c>
      <c r="J290" s="47" t="s">
        <v>53</v>
      </c>
    </row>
    <row r="291" spans="2:10" ht="18" customHeight="1">
      <c r="B291" s="168"/>
      <c r="C291" s="104"/>
      <c r="D291" s="87"/>
      <c r="E291" s="91"/>
      <c r="F291" s="106" t="s">
        <v>136</v>
      </c>
      <c r="G291" s="12" t="s">
        <v>34</v>
      </c>
      <c r="H291" s="56">
        <v>500</v>
      </c>
      <c r="I291" s="83">
        <f t="shared" si="44"/>
        <v>659.09999999999991</v>
      </c>
      <c r="J291" s="47" t="s">
        <v>53</v>
      </c>
    </row>
    <row r="292" spans="2:10" ht="18" customHeight="1">
      <c r="B292" s="49"/>
      <c r="C292" s="50"/>
      <c r="D292" s="51"/>
      <c r="E292" s="52"/>
      <c r="F292" s="53"/>
      <c r="G292" s="54"/>
      <c r="H292" s="55"/>
      <c r="I292" s="57"/>
      <c r="J292" s="58"/>
    </row>
    <row r="293" spans="2:10" ht="18" customHeight="1">
      <c r="B293" s="27" t="s">
        <v>1</v>
      </c>
      <c r="C293" s="101" t="s">
        <v>2</v>
      </c>
      <c r="D293" s="19" t="s">
        <v>18</v>
      </c>
      <c r="E293" s="7" t="s">
        <v>19</v>
      </c>
      <c r="F293" s="105" t="s">
        <v>3</v>
      </c>
      <c r="G293" s="8" t="s">
        <v>4</v>
      </c>
      <c r="H293" s="9" t="s">
        <v>20</v>
      </c>
      <c r="I293" s="28" t="s">
        <v>21</v>
      </c>
      <c r="J293" s="46" t="s">
        <v>31</v>
      </c>
    </row>
    <row r="294" spans="2:10" ht="18" customHeight="1">
      <c r="B294" s="167" t="s">
        <v>11</v>
      </c>
      <c r="C294" s="108"/>
      <c r="D294" s="84"/>
      <c r="E294" s="88"/>
      <c r="F294" s="106" t="s">
        <v>130</v>
      </c>
      <c r="G294" s="12" t="s">
        <v>30</v>
      </c>
      <c r="H294" s="56">
        <v>400</v>
      </c>
      <c r="I294" s="81">
        <f>I291-H294</f>
        <v>259.09999999999991</v>
      </c>
      <c r="J294" s="47" t="s">
        <v>166</v>
      </c>
    </row>
    <row r="295" spans="2:10" ht="18" customHeight="1">
      <c r="B295" s="167"/>
      <c r="C295" s="108"/>
      <c r="D295" s="84"/>
      <c r="E295" s="88"/>
      <c r="F295" s="106" t="s">
        <v>147</v>
      </c>
      <c r="G295" s="12" t="s">
        <v>148</v>
      </c>
      <c r="H295" s="56">
        <v>16</v>
      </c>
      <c r="I295" s="82">
        <f>I294-H295</f>
        <v>243.09999999999991</v>
      </c>
      <c r="J295" s="47" t="s">
        <v>166</v>
      </c>
    </row>
    <row r="296" spans="2:10" ht="18" customHeight="1">
      <c r="B296" s="167"/>
      <c r="C296" s="108"/>
      <c r="D296" s="84"/>
      <c r="E296" s="88"/>
      <c r="F296" s="106"/>
      <c r="G296" s="12" t="s">
        <v>151</v>
      </c>
      <c r="H296" s="56">
        <v>1000</v>
      </c>
      <c r="I296" s="82">
        <f>I295-H296</f>
        <v>-756.90000000000009</v>
      </c>
      <c r="J296" s="47" t="s">
        <v>166</v>
      </c>
    </row>
    <row r="297" spans="2:10" ht="18" customHeight="1">
      <c r="B297" s="167"/>
      <c r="C297" s="117"/>
      <c r="D297" s="85"/>
      <c r="E297" s="89"/>
      <c r="F297" s="106" t="s">
        <v>153</v>
      </c>
      <c r="G297" s="12" t="s">
        <v>151</v>
      </c>
      <c r="H297" s="56">
        <v>500</v>
      </c>
      <c r="I297" s="82">
        <f>I296-H297</f>
        <v>-1256.9000000000001</v>
      </c>
      <c r="J297" s="47" t="s">
        <v>166</v>
      </c>
    </row>
    <row r="298" spans="2:10" ht="18" customHeight="1">
      <c r="B298" s="167"/>
      <c r="C298" s="117" t="s">
        <v>164</v>
      </c>
      <c r="D298" s="156" t="s">
        <v>165</v>
      </c>
      <c r="E298" s="135">
        <f>1000000/189</f>
        <v>5291.0052910052909</v>
      </c>
      <c r="F298" s="107" t="s">
        <v>156</v>
      </c>
      <c r="G298" s="12" t="s">
        <v>151</v>
      </c>
      <c r="H298" s="56">
        <v>100</v>
      </c>
      <c r="I298" s="83">
        <f>I297-H298+E298</f>
        <v>3934.1052910052908</v>
      </c>
      <c r="J298" s="47" t="s">
        <v>166</v>
      </c>
    </row>
    <row r="299" spans="2:10" ht="18" customHeight="1">
      <c r="B299" s="167"/>
      <c r="C299" s="119"/>
      <c r="D299" s="85"/>
      <c r="E299" s="121"/>
      <c r="F299" s="107" t="s">
        <v>171</v>
      </c>
      <c r="G299" s="18" t="s">
        <v>172</v>
      </c>
      <c r="H299" s="60">
        <v>385</v>
      </c>
      <c r="I299" s="83">
        <f>I298-H299+E299</f>
        <v>3549.1052910052908</v>
      </c>
      <c r="J299" s="47" t="s">
        <v>53</v>
      </c>
    </row>
    <row r="300" spans="2:10" ht="18" customHeight="1">
      <c r="B300" s="167"/>
      <c r="C300" s="119" t="s">
        <v>184</v>
      </c>
      <c r="D300" s="156" t="s">
        <v>185</v>
      </c>
      <c r="E300" s="89">
        <v>800</v>
      </c>
      <c r="F300" s="107" t="s">
        <v>184</v>
      </c>
      <c r="G300" s="12" t="s">
        <v>151</v>
      </c>
      <c r="H300" s="56">
        <v>500</v>
      </c>
      <c r="I300" s="83">
        <f>I299-H300+E300</f>
        <v>3849.1052910052908</v>
      </c>
      <c r="J300" s="47" t="s">
        <v>53</v>
      </c>
    </row>
    <row r="301" spans="2:10" ht="18" customHeight="1">
      <c r="B301" s="167"/>
      <c r="C301" s="117"/>
      <c r="D301" s="85"/>
      <c r="E301" s="89"/>
      <c r="F301" s="107" t="s">
        <v>184</v>
      </c>
      <c r="G301" s="12" t="s">
        <v>30</v>
      </c>
      <c r="H301" s="56">
        <v>55</v>
      </c>
      <c r="I301" s="83">
        <f>I300-H301+E301</f>
        <v>3794.1052910052908</v>
      </c>
      <c r="J301" s="47" t="s">
        <v>53</v>
      </c>
    </row>
    <row r="302" spans="2:10" ht="18" customHeight="1">
      <c r="B302" s="167"/>
      <c r="C302" s="117"/>
      <c r="D302" s="85"/>
      <c r="E302" s="89"/>
      <c r="F302" s="108" t="s">
        <v>190</v>
      </c>
      <c r="G302" s="12" t="s">
        <v>191</v>
      </c>
      <c r="H302" s="56">
        <v>400</v>
      </c>
      <c r="I302" s="83">
        <f>I301-H302+E302</f>
        <v>3394.1052910052908</v>
      </c>
      <c r="J302" s="47" t="s">
        <v>53</v>
      </c>
    </row>
    <row r="303" spans="2:10" ht="18" customHeight="1">
      <c r="B303" s="167"/>
      <c r="C303" s="119"/>
      <c r="D303" s="85"/>
      <c r="E303" s="89"/>
      <c r="F303" s="106"/>
      <c r="G303" s="12"/>
      <c r="H303" s="56"/>
      <c r="I303" s="83"/>
      <c r="J303" s="47"/>
    </row>
    <row r="304" spans="2:10" ht="18" customHeight="1">
      <c r="B304" s="167"/>
      <c r="C304" s="108"/>
      <c r="D304" s="84"/>
      <c r="E304" s="88"/>
      <c r="F304" s="106"/>
      <c r="G304" s="12"/>
      <c r="H304" s="56"/>
      <c r="I304" s="83"/>
      <c r="J304" s="47"/>
    </row>
    <row r="305" spans="2:10" ht="18" customHeight="1">
      <c r="B305" s="167"/>
      <c r="C305" s="117"/>
      <c r="D305" s="85"/>
      <c r="E305" s="89"/>
      <c r="F305" s="120"/>
      <c r="G305" s="12"/>
      <c r="H305" s="56"/>
      <c r="I305" s="83"/>
      <c r="J305" s="47"/>
    </row>
    <row r="306" spans="2:10" ht="18" customHeight="1">
      <c r="B306" s="167"/>
      <c r="C306" s="117"/>
      <c r="D306" s="85"/>
      <c r="E306" s="89"/>
      <c r="F306" s="107"/>
      <c r="G306" s="12"/>
      <c r="H306" s="56"/>
      <c r="I306" s="83"/>
      <c r="J306" s="47"/>
    </row>
    <row r="307" spans="2:10" ht="18" customHeight="1">
      <c r="B307" s="167"/>
      <c r="C307" s="117"/>
      <c r="D307" s="85"/>
      <c r="E307" s="89"/>
      <c r="F307" s="106"/>
      <c r="G307" s="12"/>
      <c r="H307" s="56"/>
      <c r="I307" s="83"/>
      <c r="J307" s="47"/>
    </row>
    <row r="308" spans="2:10" ht="18" customHeight="1">
      <c r="B308" s="167"/>
      <c r="C308" s="117"/>
      <c r="D308" s="85"/>
      <c r="E308" s="89"/>
      <c r="F308" s="106"/>
      <c r="G308" s="12"/>
      <c r="H308" s="56"/>
      <c r="I308" s="83"/>
      <c r="J308" s="47"/>
    </row>
    <row r="309" spans="2:10" ht="18" customHeight="1">
      <c r="B309" s="167"/>
      <c r="C309" s="108"/>
      <c r="D309" s="84"/>
      <c r="E309" s="88"/>
      <c r="F309" s="107"/>
      <c r="G309" s="12"/>
      <c r="H309" s="56"/>
      <c r="I309" s="83"/>
      <c r="J309" s="47"/>
    </row>
    <row r="310" spans="2:10" ht="18" customHeight="1">
      <c r="B310" s="167"/>
      <c r="C310" s="102"/>
      <c r="D310" s="86"/>
      <c r="E310" s="90"/>
      <c r="F310" s="108"/>
      <c r="G310" s="12"/>
      <c r="H310" s="100"/>
      <c r="I310" s="83"/>
      <c r="J310" s="47"/>
    </row>
    <row r="311" spans="2:10" ht="18" customHeight="1">
      <c r="B311" s="167"/>
      <c r="C311" s="102"/>
      <c r="D311" s="86"/>
      <c r="E311" s="90"/>
      <c r="F311" s="106"/>
      <c r="G311" s="15"/>
      <c r="H311" s="56"/>
      <c r="I311" s="83"/>
      <c r="J311" s="47"/>
    </row>
    <row r="312" spans="2:10" ht="18" customHeight="1">
      <c r="B312" s="167"/>
      <c r="C312" s="117"/>
      <c r="D312" s="85"/>
      <c r="E312" s="89"/>
      <c r="F312" s="106"/>
      <c r="G312" s="12"/>
      <c r="H312" s="56"/>
      <c r="I312" s="83"/>
      <c r="J312" s="47"/>
    </row>
    <row r="313" spans="2:10" ht="18" customHeight="1">
      <c r="B313" s="167"/>
      <c r="C313" s="102"/>
      <c r="D313" s="15"/>
      <c r="E313" s="16"/>
      <c r="F313" s="108"/>
      <c r="G313" s="12"/>
      <c r="H313" s="56"/>
      <c r="I313" s="83"/>
      <c r="J313" s="47"/>
    </row>
    <row r="314" spans="2:10" ht="18" customHeight="1">
      <c r="B314" s="167"/>
      <c r="C314" s="102"/>
      <c r="D314" s="86"/>
      <c r="E314" s="90"/>
      <c r="F314" s="106"/>
      <c r="G314" s="12"/>
      <c r="H314" s="56"/>
      <c r="I314" s="83"/>
      <c r="J314" s="47"/>
    </row>
    <row r="315" spans="2:10" ht="18" customHeight="1">
      <c r="B315" s="167"/>
      <c r="C315" s="102"/>
      <c r="D315" s="86"/>
      <c r="E315" s="90"/>
      <c r="F315" s="106"/>
      <c r="G315" s="12"/>
      <c r="H315" s="56"/>
      <c r="I315" s="83"/>
      <c r="J315" s="47"/>
    </row>
    <row r="316" spans="2:10" ht="18" customHeight="1">
      <c r="B316" s="167"/>
      <c r="C316" s="102"/>
      <c r="D316" s="86"/>
      <c r="E316" s="90"/>
      <c r="F316" s="106"/>
      <c r="G316" s="12"/>
      <c r="H316" s="56"/>
      <c r="I316" s="95"/>
      <c r="J316" s="33"/>
    </row>
    <row r="317" spans="2:10" ht="18" customHeight="1">
      <c r="B317" s="167"/>
      <c r="C317" s="102"/>
      <c r="D317" s="86"/>
      <c r="E317" s="90"/>
      <c r="F317" s="106"/>
      <c r="G317" s="26"/>
      <c r="H317" s="80"/>
      <c r="I317" s="100"/>
      <c r="J317" s="33"/>
    </row>
    <row r="318" spans="2:10" ht="18" customHeight="1">
      <c r="B318" s="167"/>
      <c r="C318" s="102"/>
      <c r="D318" s="86"/>
      <c r="E318" s="90"/>
      <c r="F318" s="107"/>
      <c r="G318" s="12"/>
      <c r="H318" s="56"/>
      <c r="I318" s="100"/>
      <c r="J318" s="33"/>
    </row>
    <row r="319" spans="2:10" ht="18" customHeight="1">
      <c r="B319" s="168"/>
      <c r="C319" s="104"/>
      <c r="D319" s="87"/>
      <c r="E319" s="91"/>
      <c r="F319" s="104"/>
      <c r="G319" s="70"/>
      <c r="H319" s="96"/>
      <c r="I319" s="96"/>
      <c r="J319" s="70"/>
    </row>
    <row r="320" spans="2:10" ht="18" customHeight="1">
      <c r="D320" s="3"/>
      <c r="E320" s="44"/>
      <c r="H320" s="40"/>
      <c r="I320" s="45"/>
    </row>
    <row r="321" spans="2:10" ht="18" customHeight="1">
      <c r="B321" s="27" t="s">
        <v>1</v>
      </c>
      <c r="C321" s="101" t="s">
        <v>2</v>
      </c>
      <c r="D321" s="19" t="s">
        <v>18</v>
      </c>
      <c r="E321" s="7" t="s">
        <v>19</v>
      </c>
      <c r="F321" s="105" t="s">
        <v>3</v>
      </c>
      <c r="G321" s="8" t="s">
        <v>4</v>
      </c>
      <c r="H321" s="9" t="s">
        <v>20</v>
      </c>
      <c r="I321" s="28" t="s">
        <v>21</v>
      </c>
      <c r="J321" s="46" t="s">
        <v>31</v>
      </c>
    </row>
    <row r="322" spans="2:10" ht="18" customHeight="1">
      <c r="B322" s="164" t="s">
        <v>12</v>
      </c>
      <c r="C322" s="108"/>
      <c r="D322" s="59"/>
      <c r="E322" s="60"/>
      <c r="F322" s="106" t="s">
        <v>29</v>
      </c>
      <c r="G322" s="12" t="s">
        <v>30</v>
      </c>
      <c r="H322" s="56">
        <v>300</v>
      </c>
      <c r="I322" s="30">
        <f>E322-H322</f>
        <v>-300</v>
      </c>
      <c r="J322" s="35" t="s">
        <v>53</v>
      </c>
    </row>
    <row r="323" spans="2:10" ht="18" customHeight="1">
      <c r="B323" s="165"/>
      <c r="C323" s="108"/>
      <c r="D323" s="59"/>
      <c r="E323" s="60"/>
      <c r="F323" s="107" t="s">
        <v>27</v>
      </c>
      <c r="G323" s="12" t="s">
        <v>28</v>
      </c>
      <c r="H323" s="56">
        <v>533</v>
      </c>
      <c r="I323" s="23">
        <f>I322-H323</f>
        <v>-833</v>
      </c>
      <c r="J323" s="35" t="s">
        <v>53</v>
      </c>
    </row>
    <row r="324" spans="2:10" ht="18" customHeight="1">
      <c r="B324" s="165"/>
      <c r="C324" s="108"/>
      <c r="D324" s="59"/>
      <c r="E324" s="60"/>
      <c r="F324" s="107" t="s">
        <v>24</v>
      </c>
      <c r="G324" s="12" t="s">
        <v>22</v>
      </c>
      <c r="H324" s="56">
        <v>305</v>
      </c>
      <c r="I324" s="23">
        <f>I323-H324</f>
        <v>-1138</v>
      </c>
      <c r="J324" s="35" t="s">
        <v>53</v>
      </c>
    </row>
    <row r="325" spans="2:10" ht="18" customHeight="1">
      <c r="B325" s="165"/>
      <c r="C325" s="108"/>
      <c r="D325" s="59"/>
      <c r="E325" s="60"/>
      <c r="F325" s="107" t="s">
        <v>33</v>
      </c>
      <c r="G325" s="18" t="s">
        <v>34</v>
      </c>
      <c r="H325" s="56">
        <v>500</v>
      </c>
      <c r="I325" s="23">
        <f>I324-H325</f>
        <v>-1638</v>
      </c>
      <c r="J325" s="35" t="s">
        <v>53</v>
      </c>
    </row>
    <row r="326" spans="2:10" ht="18" customHeight="1">
      <c r="B326" s="165"/>
      <c r="C326" s="108"/>
      <c r="D326" s="59"/>
      <c r="E326" s="60"/>
      <c r="F326" s="107"/>
      <c r="G326" s="12" t="s">
        <v>40</v>
      </c>
      <c r="H326" s="60">
        <v>100</v>
      </c>
      <c r="I326" s="23">
        <f t="shared" ref="I326:I329" si="45">I325-H326</f>
        <v>-1738</v>
      </c>
      <c r="J326" s="35" t="s">
        <v>53</v>
      </c>
    </row>
    <row r="327" spans="2:10" ht="18" customHeight="1">
      <c r="B327" s="165"/>
      <c r="C327" s="108"/>
      <c r="D327" s="59"/>
      <c r="E327" s="60"/>
      <c r="F327" s="107"/>
      <c r="G327" s="12" t="s">
        <v>41</v>
      </c>
      <c r="H327" s="60">
        <v>63</v>
      </c>
      <c r="I327" s="23">
        <f t="shared" si="45"/>
        <v>-1801</v>
      </c>
      <c r="J327" s="35" t="s">
        <v>53</v>
      </c>
    </row>
    <row r="328" spans="2:10" ht="18" customHeight="1">
      <c r="B328" s="165"/>
      <c r="C328" s="108"/>
      <c r="D328" s="59"/>
      <c r="E328" s="60"/>
      <c r="F328" s="107"/>
      <c r="G328" s="12" t="s">
        <v>42</v>
      </c>
      <c r="H328" s="60">
        <v>90</v>
      </c>
      <c r="I328" s="23">
        <f t="shared" si="45"/>
        <v>-1891</v>
      </c>
      <c r="J328" s="35" t="s">
        <v>53</v>
      </c>
    </row>
    <row r="329" spans="2:10" ht="18" customHeight="1">
      <c r="B329" s="165"/>
      <c r="C329" s="108"/>
      <c r="D329" s="59"/>
      <c r="E329" s="60"/>
      <c r="F329" s="107" t="s">
        <v>33</v>
      </c>
      <c r="G329" s="12" t="s">
        <v>50</v>
      </c>
      <c r="H329" s="56">
        <v>366</v>
      </c>
      <c r="I329" s="23">
        <f t="shared" si="45"/>
        <v>-2257</v>
      </c>
      <c r="J329" s="35" t="s">
        <v>53</v>
      </c>
    </row>
    <row r="330" spans="2:10" ht="18" customHeight="1">
      <c r="B330" s="165"/>
      <c r="C330" s="116" t="s">
        <v>51</v>
      </c>
      <c r="D330" s="59" t="s">
        <v>56</v>
      </c>
      <c r="E330" s="60">
        <f>500000/185</f>
        <v>2702.7027027027025</v>
      </c>
      <c r="F330" s="107"/>
      <c r="G330" s="12" t="s">
        <v>43</v>
      </c>
      <c r="H330" s="56">
        <v>33</v>
      </c>
      <c r="I330" s="23">
        <f t="shared" ref="I330:I335" si="46">I329-H330+E330</f>
        <v>412.70270270270248</v>
      </c>
      <c r="J330" s="35" t="s">
        <v>53</v>
      </c>
    </row>
    <row r="331" spans="2:10" ht="18" customHeight="1">
      <c r="B331" s="165"/>
      <c r="C331" s="108"/>
      <c r="D331" s="59"/>
      <c r="E331" s="60"/>
      <c r="F331" s="107"/>
      <c r="G331" s="18" t="s">
        <v>69</v>
      </c>
      <c r="H331" s="60">
        <v>81</v>
      </c>
      <c r="I331" s="23">
        <f t="shared" si="46"/>
        <v>331.70270270270248</v>
      </c>
      <c r="J331" s="35" t="s">
        <v>53</v>
      </c>
    </row>
    <row r="332" spans="2:10" ht="18" customHeight="1">
      <c r="B332" s="165"/>
      <c r="C332" s="102" t="s">
        <v>71</v>
      </c>
      <c r="D332" s="15" t="s">
        <v>96</v>
      </c>
      <c r="E332" s="16">
        <v>70</v>
      </c>
      <c r="F332" s="107" t="s">
        <v>86</v>
      </c>
      <c r="G332" s="15" t="s">
        <v>87</v>
      </c>
      <c r="H332" s="60">
        <v>300</v>
      </c>
      <c r="I332" s="23">
        <f t="shared" si="46"/>
        <v>101.70270270270248</v>
      </c>
      <c r="J332" s="35" t="s">
        <v>53</v>
      </c>
    </row>
    <row r="333" spans="2:10" ht="18" customHeight="1">
      <c r="B333" s="165"/>
      <c r="C333" s="116" t="s">
        <v>197</v>
      </c>
      <c r="D333" s="59" t="s">
        <v>72</v>
      </c>
      <c r="E333" s="60">
        <f>200000/190</f>
        <v>1052.6315789473683</v>
      </c>
      <c r="F333" s="106" t="s">
        <v>105</v>
      </c>
      <c r="G333" s="12" t="s">
        <v>87</v>
      </c>
      <c r="H333" s="56">
        <v>300</v>
      </c>
      <c r="I333" s="23">
        <f t="shared" si="46"/>
        <v>854.33428165007081</v>
      </c>
      <c r="J333" s="35" t="s">
        <v>53</v>
      </c>
    </row>
    <row r="334" spans="2:10" ht="18" customHeight="1">
      <c r="B334" s="165"/>
      <c r="C334" s="108"/>
      <c r="D334" s="59"/>
      <c r="E334" s="60"/>
      <c r="F334" s="107" t="s">
        <v>135</v>
      </c>
      <c r="G334" s="18" t="s">
        <v>98</v>
      </c>
      <c r="H334" s="60">
        <v>127</v>
      </c>
      <c r="I334" s="23">
        <f t="shared" si="46"/>
        <v>727.33428165007081</v>
      </c>
      <c r="J334" s="35" t="s">
        <v>53</v>
      </c>
    </row>
    <row r="335" spans="2:10" ht="18" customHeight="1">
      <c r="B335" s="165"/>
      <c r="C335" s="108"/>
      <c r="D335" s="59"/>
      <c r="E335" s="60"/>
      <c r="F335" s="106" t="s">
        <v>161</v>
      </c>
      <c r="G335" s="12" t="s">
        <v>30</v>
      </c>
      <c r="H335" s="56">
        <v>300</v>
      </c>
      <c r="I335" s="23">
        <f t="shared" si="46"/>
        <v>427.33428165007081</v>
      </c>
      <c r="J335" s="35" t="s">
        <v>53</v>
      </c>
    </row>
    <row r="336" spans="2:10" ht="18" customHeight="1">
      <c r="B336" s="165"/>
      <c r="C336" s="108"/>
      <c r="D336" s="59"/>
      <c r="E336" s="60"/>
      <c r="F336" s="107" t="s">
        <v>171</v>
      </c>
      <c r="G336" s="18" t="s">
        <v>172</v>
      </c>
      <c r="H336" s="60">
        <v>403.1</v>
      </c>
      <c r="I336" s="23">
        <f t="shared" ref="I336" si="47">I335-H336+E336</f>
        <v>24.234281650070784</v>
      </c>
      <c r="J336" s="35" t="s">
        <v>53</v>
      </c>
    </row>
    <row r="337" spans="2:10" ht="18" customHeight="1">
      <c r="B337" s="165"/>
      <c r="C337" s="108"/>
      <c r="D337" s="59"/>
      <c r="E337" s="60"/>
      <c r="F337" s="108" t="s">
        <v>190</v>
      </c>
      <c r="G337" s="12" t="s">
        <v>191</v>
      </c>
      <c r="H337" s="56">
        <v>400</v>
      </c>
      <c r="I337" s="23">
        <f t="shared" ref="I337" si="48">I336-H337+E337</f>
        <v>-375.76571834992922</v>
      </c>
      <c r="J337" s="35" t="s">
        <v>53</v>
      </c>
    </row>
    <row r="338" spans="2:10" ht="18" customHeight="1">
      <c r="B338" s="165"/>
      <c r="C338" s="108"/>
      <c r="D338" s="59"/>
      <c r="E338" s="60"/>
      <c r="F338" s="107" t="s">
        <v>198</v>
      </c>
      <c r="G338" s="18" t="s">
        <v>87</v>
      </c>
      <c r="H338" s="60">
        <v>300</v>
      </c>
      <c r="I338" s="23">
        <f t="shared" ref="I338" si="49">I337-H338+E338</f>
        <v>-675.76571834992922</v>
      </c>
      <c r="J338" s="35" t="s">
        <v>53</v>
      </c>
    </row>
    <row r="339" spans="2:10" ht="18" customHeight="1">
      <c r="B339" s="165"/>
      <c r="C339" s="108"/>
      <c r="D339" s="59"/>
      <c r="E339" s="60"/>
      <c r="F339" s="107"/>
      <c r="G339" s="18"/>
      <c r="H339" s="60"/>
      <c r="I339" s="77"/>
      <c r="J339" s="35"/>
    </row>
    <row r="340" spans="2:10" ht="18" customHeight="1">
      <c r="B340" s="165"/>
      <c r="C340" s="108"/>
      <c r="D340" s="59"/>
      <c r="E340" s="60"/>
      <c r="F340" s="107"/>
      <c r="G340" s="18"/>
      <c r="H340" s="60"/>
      <c r="I340" s="77"/>
      <c r="J340" s="35"/>
    </row>
    <row r="341" spans="2:10" ht="18" customHeight="1">
      <c r="B341" s="165"/>
      <c r="C341" s="108"/>
      <c r="D341" s="59"/>
      <c r="E341" s="60"/>
      <c r="F341" s="107"/>
      <c r="G341" s="18"/>
      <c r="H341" s="78"/>
      <c r="I341" s="77"/>
      <c r="J341" s="35"/>
    </row>
    <row r="342" spans="2:10" ht="18" customHeight="1">
      <c r="B342" s="165"/>
      <c r="C342" s="108"/>
      <c r="D342" s="59"/>
      <c r="E342" s="60"/>
      <c r="F342" s="107"/>
      <c r="G342" s="18"/>
      <c r="H342" s="60"/>
      <c r="I342" s="77"/>
      <c r="J342" s="35"/>
    </row>
    <row r="343" spans="2:10" ht="18" customHeight="1">
      <c r="B343" s="165"/>
      <c r="C343" s="108"/>
      <c r="D343" s="59"/>
      <c r="E343" s="60"/>
      <c r="F343" s="107"/>
      <c r="G343" s="18"/>
      <c r="H343" s="79"/>
      <c r="I343" s="77"/>
      <c r="J343" s="35"/>
    </row>
    <row r="344" spans="2:10" ht="18" customHeight="1">
      <c r="B344" s="165"/>
      <c r="C344" s="108"/>
      <c r="D344" s="59"/>
      <c r="E344" s="60"/>
      <c r="F344" s="108"/>
      <c r="G344" s="18"/>
      <c r="H344" s="60"/>
      <c r="I344" s="77"/>
      <c r="J344" s="35"/>
    </row>
    <row r="345" spans="2:10" ht="18" customHeight="1">
      <c r="B345" s="165"/>
      <c r="C345" s="108"/>
      <c r="D345" s="59"/>
      <c r="E345" s="60"/>
      <c r="F345" s="107"/>
      <c r="G345" s="18"/>
      <c r="H345" s="60"/>
      <c r="I345" s="77"/>
      <c r="J345" s="35"/>
    </row>
    <row r="346" spans="2:10" ht="18" customHeight="1">
      <c r="B346" s="165"/>
      <c r="C346" s="102"/>
      <c r="D346" s="36"/>
      <c r="E346" s="37"/>
      <c r="F346" s="107"/>
      <c r="G346" s="18"/>
      <c r="H346" s="60"/>
      <c r="I346" s="77"/>
      <c r="J346" s="35"/>
    </row>
    <row r="347" spans="2:10" ht="18" customHeight="1">
      <c r="B347" s="165"/>
      <c r="C347" s="102"/>
      <c r="D347" s="36"/>
      <c r="E347" s="37"/>
      <c r="F347" s="107"/>
      <c r="G347" s="18"/>
      <c r="H347" s="60"/>
      <c r="I347" s="77"/>
      <c r="J347" s="35"/>
    </row>
    <row r="348" spans="2:10" ht="18" customHeight="1">
      <c r="B348" s="166"/>
      <c r="C348" s="104"/>
      <c r="D348" s="70"/>
      <c r="E348" s="70"/>
      <c r="F348" s="104"/>
      <c r="G348" s="70"/>
      <c r="H348" s="75"/>
      <c r="I348" s="75"/>
      <c r="J348" s="70"/>
    </row>
    <row r="349" spans="2:10" ht="18" customHeight="1">
      <c r="D349" s="3"/>
      <c r="E349" s="44"/>
      <c r="H349" s="40"/>
      <c r="I349" s="45"/>
    </row>
    <row r="350" spans="2:10" ht="18" customHeight="1">
      <c r="D350" s="3"/>
      <c r="E350" s="44"/>
      <c r="H350" s="40"/>
      <c r="I350" s="45"/>
    </row>
    <row r="351" spans="2:10" ht="18" customHeight="1">
      <c r="B351" s="27" t="s">
        <v>1</v>
      </c>
      <c r="C351" s="101" t="s">
        <v>2</v>
      </c>
      <c r="D351" s="19" t="s">
        <v>18</v>
      </c>
      <c r="E351" s="7" t="s">
        <v>19</v>
      </c>
      <c r="F351" s="105" t="s">
        <v>3</v>
      </c>
      <c r="G351" s="8" t="s">
        <v>4</v>
      </c>
      <c r="H351" s="9" t="s">
        <v>20</v>
      </c>
      <c r="I351" s="28" t="s">
        <v>21</v>
      </c>
      <c r="J351" s="46" t="s">
        <v>31</v>
      </c>
    </row>
    <row r="352" spans="2:10" ht="18" customHeight="1">
      <c r="B352" s="164" t="s">
        <v>13</v>
      </c>
      <c r="C352" s="122" t="s">
        <v>23</v>
      </c>
      <c r="D352" s="111" t="s">
        <v>72</v>
      </c>
      <c r="E352" s="123">
        <f>200000/185</f>
        <v>1081.081081081081</v>
      </c>
      <c r="F352" s="106" t="s">
        <v>29</v>
      </c>
      <c r="G352" s="12" t="s">
        <v>30</v>
      </c>
      <c r="H352" s="56">
        <v>300</v>
      </c>
      <c r="I352" s="30">
        <f>E352-H352</f>
        <v>781.08108108108104</v>
      </c>
      <c r="J352" s="61" t="s">
        <v>53</v>
      </c>
    </row>
    <row r="353" spans="2:10" ht="18" customHeight="1">
      <c r="B353" s="165"/>
      <c r="C353" s="108"/>
      <c r="D353" s="112"/>
      <c r="E353" s="124"/>
      <c r="F353" s="107" t="s">
        <v>27</v>
      </c>
      <c r="G353" s="12" t="s">
        <v>28</v>
      </c>
      <c r="H353" s="56">
        <v>533</v>
      </c>
      <c r="I353" s="23">
        <f>I352-H353</f>
        <v>248.08108108108104</v>
      </c>
      <c r="J353" s="22" t="s">
        <v>53</v>
      </c>
    </row>
    <row r="354" spans="2:10" ht="18" customHeight="1">
      <c r="B354" s="165"/>
      <c r="C354" s="108"/>
      <c r="D354" s="112"/>
      <c r="E354" s="124"/>
      <c r="F354" s="107"/>
      <c r="G354" s="12" t="s">
        <v>40</v>
      </c>
      <c r="H354" s="56">
        <v>100</v>
      </c>
      <c r="I354" s="23">
        <f t="shared" ref="I354:I359" si="50">I353-H354</f>
        <v>148.08108108108104</v>
      </c>
      <c r="J354" s="22" t="s">
        <v>53</v>
      </c>
    </row>
    <row r="355" spans="2:10" ht="18" customHeight="1">
      <c r="B355" s="165"/>
      <c r="C355" s="108"/>
      <c r="D355" s="112"/>
      <c r="E355" s="124"/>
      <c r="F355" s="106"/>
      <c r="G355" s="12" t="s">
        <v>41</v>
      </c>
      <c r="H355" s="56">
        <v>427</v>
      </c>
      <c r="I355" s="23">
        <f t="shared" si="50"/>
        <v>-278.91891891891896</v>
      </c>
      <c r="J355" s="22" t="s">
        <v>53</v>
      </c>
    </row>
    <row r="356" spans="2:10" ht="18" customHeight="1">
      <c r="B356" s="165"/>
      <c r="C356" s="108"/>
      <c r="D356" s="112"/>
      <c r="E356" s="124"/>
      <c r="F356" s="107"/>
      <c r="G356" s="12" t="s">
        <v>42</v>
      </c>
      <c r="H356" s="56">
        <v>74</v>
      </c>
      <c r="I356" s="23">
        <f t="shared" si="50"/>
        <v>-352.91891891891896</v>
      </c>
      <c r="J356" s="22" t="s">
        <v>53</v>
      </c>
    </row>
    <row r="357" spans="2:10" ht="18" customHeight="1">
      <c r="B357" s="165"/>
      <c r="C357" s="108"/>
      <c r="D357" s="112"/>
      <c r="E357" s="124"/>
      <c r="F357" s="107" t="s">
        <v>33</v>
      </c>
      <c r="G357" s="12" t="s">
        <v>50</v>
      </c>
      <c r="H357" s="56">
        <v>366</v>
      </c>
      <c r="I357" s="23">
        <f t="shared" si="50"/>
        <v>-718.91891891891896</v>
      </c>
      <c r="J357" s="22" t="s">
        <v>53</v>
      </c>
    </row>
    <row r="358" spans="2:10" ht="18" customHeight="1">
      <c r="B358" s="165"/>
      <c r="C358" s="108"/>
      <c r="D358" s="112"/>
      <c r="E358" s="125"/>
      <c r="F358" s="107"/>
      <c r="G358" s="12" t="s">
        <v>47</v>
      </c>
      <c r="H358" s="56">
        <v>81</v>
      </c>
      <c r="I358" s="23">
        <f t="shared" si="50"/>
        <v>-799.91891891891896</v>
      </c>
      <c r="J358" s="22" t="s">
        <v>53</v>
      </c>
    </row>
    <row r="359" spans="2:10" ht="18" customHeight="1">
      <c r="B359" s="165"/>
      <c r="C359" s="108"/>
      <c r="D359" s="112"/>
      <c r="E359" s="125"/>
      <c r="F359" s="107"/>
      <c r="G359" s="12" t="s">
        <v>48</v>
      </c>
      <c r="H359" s="56">
        <v>23</v>
      </c>
      <c r="I359" s="23">
        <f t="shared" si="50"/>
        <v>-822.91891891891896</v>
      </c>
      <c r="J359" s="22" t="s">
        <v>53</v>
      </c>
    </row>
    <row r="360" spans="2:10" ht="18" customHeight="1">
      <c r="B360" s="165"/>
      <c r="C360" s="116" t="s">
        <v>61</v>
      </c>
      <c r="D360" s="112" t="s">
        <v>55</v>
      </c>
      <c r="E360" s="132">
        <f>100000/183</f>
        <v>546.44808743169403</v>
      </c>
      <c r="F360" s="107" t="s">
        <v>37</v>
      </c>
      <c r="G360" s="18" t="s">
        <v>118</v>
      </c>
      <c r="H360" s="60">
        <v>300</v>
      </c>
      <c r="I360" s="23">
        <f>I359-H360+E360</f>
        <v>-576.47083148722493</v>
      </c>
      <c r="J360" s="22" t="s">
        <v>53</v>
      </c>
    </row>
    <row r="361" spans="2:10" ht="18" customHeight="1">
      <c r="B361" s="165"/>
      <c r="C361" s="108"/>
      <c r="D361" s="112"/>
      <c r="E361" s="125"/>
      <c r="F361" s="106" t="s">
        <v>62</v>
      </c>
      <c r="G361" s="12" t="s">
        <v>117</v>
      </c>
      <c r="H361" s="56">
        <v>1081</v>
      </c>
      <c r="I361" s="23">
        <f>I360-H361+E361</f>
        <v>-1657.470831487225</v>
      </c>
      <c r="J361" s="22" t="s">
        <v>53</v>
      </c>
    </row>
    <row r="362" spans="2:10" ht="18" customHeight="1">
      <c r="B362" s="165"/>
      <c r="C362" s="108"/>
      <c r="D362" s="112"/>
      <c r="E362" s="125"/>
      <c r="F362" s="107"/>
      <c r="G362" s="15" t="s">
        <v>120</v>
      </c>
      <c r="H362" s="56">
        <v>82.7</v>
      </c>
      <c r="I362" s="23">
        <f>I361-H362+E362</f>
        <v>-1740.1708314872251</v>
      </c>
      <c r="J362" s="22" t="s">
        <v>53</v>
      </c>
    </row>
    <row r="363" spans="2:10" ht="18" customHeight="1">
      <c r="B363" s="165"/>
      <c r="C363" s="108"/>
      <c r="D363" s="112"/>
      <c r="E363" s="124"/>
      <c r="F363" s="107"/>
      <c r="G363" s="15" t="s">
        <v>119</v>
      </c>
      <c r="H363" s="56">
        <v>11</v>
      </c>
      <c r="I363" s="23">
        <f>I362-H363+E363</f>
        <v>-1751.1708314872251</v>
      </c>
      <c r="J363" s="22" t="s">
        <v>53</v>
      </c>
    </row>
    <row r="364" spans="2:10" ht="18" customHeight="1">
      <c r="B364" s="165"/>
      <c r="C364" s="116" t="s">
        <v>71</v>
      </c>
      <c r="D364" s="112" t="s">
        <v>72</v>
      </c>
      <c r="E364" s="132">
        <f>200000/183</f>
        <v>1092.8961748633881</v>
      </c>
      <c r="F364" s="108"/>
      <c r="G364" s="12" t="s">
        <v>75</v>
      </c>
      <c r="H364" s="56">
        <v>44</v>
      </c>
      <c r="I364" s="23">
        <f t="shared" ref="I364:I371" si="51">I363-H364+E364</f>
        <v>-702.27465662383702</v>
      </c>
      <c r="J364" s="22" t="s">
        <v>53</v>
      </c>
    </row>
    <row r="365" spans="2:10" ht="18" customHeight="1">
      <c r="B365" s="165"/>
      <c r="C365" s="108"/>
      <c r="D365" s="112"/>
      <c r="E365" s="125"/>
      <c r="F365" s="107"/>
      <c r="G365" s="15" t="s">
        <v>81</v>
      </c>
      <c r="H365" s="56">
        <v>15</v>
      </c>
      <c r="I365" s="23">
        <f t="shared" si="51"/>
        <v>-717.27465662383702</v>
      </c>
      <c r="J365" s="22" t="s">
        <v>53</v>
      </c>
    </row>
    <row r="366" spans="2:10" ht="18" customHeight="1">
      <c r="B366" s="165"/>
      <c r="C366" s="108"/>
      <c r="D366" s="112"/>
      <c r="E366" s="124"/>
      <c r="F366" s="107"/>
      <c r="G366" s="12" t="s">
        <v>82</v>
      </c>
      <c r="H366" s="56">
        <v>8</v>
      </c>
      <c r="I366" s="23">
        <f t="shared" si="51"/>
        <v>-725.27465662383702</v>
      </c>
      <c r="J366" s="22" t="s">
        <v>53</v>
      </c>
    </row>
    <row r="367" spans="2:10" ht="18" customHeight="1">
      <c r="B367" s="165"/>
      <c r="C367" s="108"/>
      <c r="D367" s="112"/>
      <c r="E367" s="125"/>
      <c r="F367" s="107"/>
      <c r="G367" s="12" t="s">
        <v>84</v>
      </c>
      <c r="H367" s="56">
        <v>65</v>
      </c>
      <c r="I367" s="23">
        <f t="shared" si="51"/>
        <v>-790.27465662383702</v>
      </c>
      <c r="J367" s="22" t="s">
        <v>53</v>
      </c>
    </row>
    <row r="368" spans="2:10" ht="18" customHeight="1">
      <c r="B368" s="165"/>
      <c r="C368" s="108"/>
      <c r="D368" s="112"/>
      <c r="E368" s="124"/>
      <c r="F368" s="107"/>
      <c r="G368" s="12" t="s">
        <v>85</v>
      </c>
      <c r="H368" s="56">
        <v>22</v>
      </c>
      <c r="I368" s="23">
        <f t="shared" si="51"/>
        <v>-812.27465662383702</v>
      </c>
      <c r="J368" s="22" t="s">
        <v>53</v>
      </c>
    </row>
    <row r="369" spans="2:10" ht="18" customHeight="1">
      <c r="B369" s="165"/>
      <c r="C369" s="108"/>
      <c r="D369" s="112"/>
      <c r="E369" s="124"/>
      <c r="F369" s="107" t="s">
        <v>86</v>
      </c>
      <c r="G369" s="15" t="s">
        <v>87</v>
      </c>
      <c r="H369" s="60">
        <v>300</v>
      </c>
      <c r="I369" s="23">
        <f t="shared" si="51"/>
        <v>-1112.274656623837</v>
      </c>
      <c r="J369" s="22" t="s">
        <v>53</v>
      </c>
    </row>
    <row r="370" spans="2:10" ht="18" customHeight="1">
      <c r="B370" s="165"/>
      <c r="C370" s="108"/>
      <c r="D370" s="112"/>
      <c r="E370" s="124"/>
      <c r="F370" s="107"/>
      <c r="G370" s="12" t="s">
        <v>83</v>
      </c>
      <c r="H370" s="56">
        <v>15</v>
      </c>
      <c r="I370" s="23">
        <f t="shared" si="51"/>
        <v>-1127.274656623837</v>
      </c>
      <c r="J370" s="22" t="s">
        <v>53</v>
      </c>
    </row>
    <row r="371" spans="2:10" ht="18" customHeight="1">
      <c r="B371" s="165"/>
      <c r="C371" s="102" t="s">
        <v>71</v>
      </c>
      <c r="D371" s="15" t="s">
        <v>96</v>
      </c>
      <c r="E371" s="16">
        <v>70</v>
      </c>
      <c r="F371" s="108" t="s">
        <v>91</v>
      </c>
      <c r="G371" s="12" t="s">
        <v>94</v>
      </c>
      <c r="H371" s="56">
        <v>8</v>
      </c>
      <c r="I371" s="23">
        <f t="shared" si="51"/>
        <v>-1065.274656623837</v>
      </c>
      <c r="J371" s="22" t="s">
        <v>53</v>
      </c>
    </row>
    <row r="372" spans="2:10" ht="18" customHeight="1">
      <c r="B372" s="165"/>
      <c r="C372" s="108"/>
      <c r="D372" s="112"/>
      <c r="E372" s="124"/>
      <c r="F372" s="106" t="s">
        <v>105</v>
      </c>
      <c r="G372" s="12" t="s">
        <v>87</v>
      </c>
      <c r="H372" s="56">
        <v>300</v>
      </c>
      <c r="I372" s="23">
        <f t="shared" ref="I372" si="52">I371-H372+E372</f>
        <v>-1365.274656623837</v>
      </c>
      <c r="J372" s="22" t="s">
        <v>53</v>
      </c>
    </row>
    <row r="373" spans="2:10" ht="18" customHeight="1">
      <c r="B373" s="165"/>
      <c r="C373" s="116" t="s">
        <v>121</v>
      </c>
      <c r="D373" s="112" t="s">
        <v>122</v>
      </c>
      <c r="E373" s="150">
        <f>200000/190</f>
        <v>1052.6315789473683</v>
      </c>
      <c r="F373" s="107"/>
      <c r="G373" s="12" t="s">
        <v>112</v>
      </c>
      <c r="H373" s="56">
        <v>165</v>
      </c>
      <c r="I373" s="23">
        <f t="shared" ref="I373" si="53">I372-H373+E373</f>
        <v>-477.64307767646869</v>
      </c>
      <c r="J373" s="22" t="s">
        <v>53</v>
      </c>
    </row>
    <row r="374" spans="2:10" ht="18" customHeight="1">
      <c r="B374" s="165"/>
      <c r="C374" s="108"/>
      <c r="D374" s="10"/>
      <c r="E374" s="124"/>
      <c r="F374" s="106" t="s">
        <v>125</v>
      </c>
      <c r="G374" s="26" t="s">
        <v>129</v>
      </c>
      <c r="H374" s="80">
        <v>4</v>
      </c>
      <c r="I374" s="23">
        <f t="shared" ref="I374:I376" si="54">I373-H374+E374</f>
        <v>-481.64307767646869</v>
      </c>
      <c r="J374" s="22" t="s">
        <v>53</v>
      </c>
    </row>
    <row r="375" spans="2:10" ht="18" customHeight="1">
      <c r="B375" s="165"/>
      <c r="C375" s="108"/>
      <c r="D375" s="10" t="s">
        <v>143</v>
      </c>
      <c r="E375" s="126">
        <v>12.5</v>
      </c>
      <c r="F375" s="107" t="s">
        <v>135</v>
      </c>
      <c r="G375" s="12" t="s">
        <v>142</v>
      </c>
      <c r="H375" s="56">
        <v>23</v>
      </c>
      <c r="I375" s="23">
        <f t="shared" si="54"/>
        <v>-492.14307767646869</v>
      </c>
      <c r="J375" s="22" t="s">
        <v>53</v>
      </c>
    </row>
    <row r="376" spans="2:10" ht="18" customHeight="1">
      <c r="B376" s="165"/>
      <c r="C376" s="102"/>
      <c r="D376" s="15"/>
      <c r="E376" s="126"/>
      <c r="F376" s="106" t="s">
        <v>136</v>
      </c>
      <c r="G376" s="12" t="s">
        <v>34</v>
      </c>
      <c r="H376" s="56">
        <v>1000</v>
      </c>
      <c r="I376" s="23">
        <f t="shared" si="54"/>
        <v>-1492.1430776764687</v>
      </c>
      <c r="J376" s="22" t="s">
        <v>53</v>
      </c>
    </row>
    <row r="377" spans="2:10" ht="18" customHeight="1">
      <c r="B377" s="165"/>
      <c r="C377" s="102"/>
      <c r="D377" s="15"/>
      <c r="E377" s="126"/>
      <c r="F377" s="106" t="s">
        <v>130</v>
      </c>
      <c r="G377" s="12" t="s">
        <v>30</v>
      </c>
      <c r="H377" s="56">
        <v>400</v>
      </c>
      <c r="I377" s="23">
        <f t="shared" ref="I377" si="55">I376-H377+E377</f>
        <v>-1892.1430776764687</v>
      </c>
      <c r="J377" s="22" t="s">
        <v>53</v>
      </c>
    </row>
    <row r="378" spans="2:10" ht="18" customHeight="1">
      <c r="B378" s="166"/>
      <c r="C378" s="104"/>
      <c r="D378" s="70"/>
      <c r="E378" s="70"/>
      <c r="F378" s="152" t="s">
        <v>138</v>
      </c>
      <c r="G378" s="153" t="s">
        <v>139</v>
      </c>
      <c r="H378" s="154">
        <v>100</v>
      </c>
      <c r="I378" s="148">
        <f t="shared" ref="I378" si="56">I377-H378+E378</f>
        <v>-1992.1430776764687</v>
      </c>
      <c r="J378" s="149" t="s">
        <v>53</v>
      </c>
    </row>
    <row r="379" spans="2:10" ht="18" customHeight="1">
      <c r="D379" s="3"/>
      <c r="E379" s="44"/>
      <c r="H379" s="40"/>
      <c r="I379" s="45"/>
    </row>
    <row r="380" spans="2:10" ht="18" customHeight="1">
      <c r="D380" s="3"/>
      <c r="E380" s="44"/>
      <c r="H380" s="40"/>
      <c r="I380" s="45"/>
    </row>
    <row r="381" spans="2:10" ht="18" customHeight="1">
      <c r="B381" s="27" t="s">
        <v>1</v>
      </c>
      <c r="C381" s="101" t="s">
        <v>2</v>
      </c>
      <c r="D381" s="19" t="s">
        <v>18</v>
      </c>
      <c r="E381" s="7" t="s">
        <v>19</v>
      </c>
      <c r="F381" s="105" t="s">
        <v>3</v>
      </c>
      <c r="G381" s="8" t="s">
        <v>4</v>
      </c>
      <c r="H381" s="9" t="s">
        <v>20</v>
      </c>
      <c r="I381" s="28" t="s">
        <v>21</v>
      </c>
      <c r="J381" s="46" t="s">
        <v>31</v>
      </c>
    </row>
    <row r="382" spans="2:10" ht="18" customHeight="1">
      <c r="B382" s="164" t="s">
        <v>13</v>
      </c>
      <c r="C382" s="122" t="s">
        <v>145</v>
      </c>
      <c r="D382" s="111" t="s">
        <v>56</v>
      </c>
      <c r="E382" s="123">
        <f>500000/191</f>
        <v>2617.8010471204188</v>
      </c>
      <c r="F382" s="106" t="s">
        <v>145</v>
      </c>
      <c r="G382" s="12" t="s">
        <v>34</v>
      </c>
      <c r="H382" s="56">
        <v>500</v>
      </c>
      <c r="I382" s="30">
        <f>I378-H382+E382</f>
        <v>125.65796944395015</v>
      </c>
      <c r="J382" s="61" t="s">
        <v>53</v>
      </c>
    </row>
    <row r="383" spans="2:10" ht="18" customHeight="1">
      <c r="B383" s="165"/>
      <c r="C383" s="108"/>
      <c r="D383" s="112"/>
      <c r="E383" s="124"/>
      <c r="F383" s="106" t="s">
        <v>147</v>
      </c>
      <c r="G383" s="12" t="s">
        <v>148</v>
      </c>
      <c r="H383" s="56">
        <v>16</v>
      </c>
      <c r="I383" s="23">
        <f>I382-H383</f>
        <v>109.65796944395015</v>
      </c>
      <c r="J383" s="22" t="s">
        <v>174</v>
      </c>
    </row>
    <row r="384" spans="2:10" ht="18" customHeight="1">
      <c r="B384" s="165"/>
      <c r="C384" s="108"/>
      <c r="D384" s="112"/>
      <c r="E384" s="124"/>
      <c r="F384" s="107" t="s">
        <v>156</v>
      </c>
      <c r="G384" s="12" t="s">
        <v>34</v>
      </c>
      <c r="H384" s="56">
        <v>500</v>
      </c>
      <c r="I384" s="23">
        <f t="shared" ref="I384:I385" si="57">I383-H384</f>
        <v>-390.34203055604985</v>
      </c>
      <c r="J384" s="22" t="s">
        <v>174</v>
      </c>
    </row>
    <row r="385" spans="2:10" ht="18" customHeight="1">
      <c r="B385" s="165"/>
      <c r="C385" s="108"/>
      <c r="D385" s="112"/>
      <c r="E385" s="124"/>
      <c r="F385" s="107" t="s">
        <v>173</v>
      </c>
      <c r="G385" s="18" t="s">
        <v>172</v>
      </c>
      <c r="H385" s="60">
        <v>190</v>
      </c>
      <c r="I385" s="23">
        <f t="shared" si="57"/>
        <v>-580.34203055604985</v>
      </c>
      <c r="J385" s="22" t="s">
        <v>174</v>
      </c>
    </row>
    <row r="386" spans="2:10" ht="18" customHeight="1">
      <c r="B386" s="165"/>
      <c r="C386" s="116" t="s">
        <v>183</v>
      </c>
      <c r="D386" s="112" t="s">
        <v>56</v>
      </c>
      <c r="E386" s="157">
        <f>500000/189</f>
        <v>2645.5026455026455</v>
      </c>
      <c r="F386" s="107" t="s">
        <v>183</v>
      </c>
      <c r="G386" s="12" t="s">
        <v>34</v>
      </c>
      <c r="H386" s="56">
        <v>600</v>
      </c>
      <c r="I386" s="23">
        <f>I385-H386+E386</f>
        <v>1465.1606149465956</v>
      </c>
      <c r="J386" s="22" t="s">
        <v>53</v>
      </c>
    </row>
    <row r="387" spans="2:10" ht="18" customHeight="1">
      <c r="B387" s="165"/>
      <c r="C387" s="108"/>
      <c r="D387" s="112"/>
      <c r="E387" s="124"/>
      <c r="F387" s="107" t="s">
        <v>184</v>
      </c>
      <c r="G387" s="12" t="s">
        <v>151</v>
      </c>
      <c r="H387" s="56">
        <v>300</v>
      </c>
      <c r="I387" s="23">
        <f>I386-H387+E387</f>
        <v>1165.1606149465956</v>
      </c>
      <c r="J387" s="22" t="s">
        <v>53</v>
      </c>
    </row>
    <row r="388" spans="2:10" ht="18" customHeight="1">
      <c r="B388" s="165"/>
      <c r="C388" s="108"/>
      <c r="D388" s="112"/>
      <c r="E388" s="125"/>
      <c r="F388" s="107" t="s">
        <v>189</v>
      </c>
      <c r="G388" s="12" t="s">
        <v>151</v>
      </c>
      <c r="H388" s="56">
        <v>300</v>
      </c>
      <c r="I388" s="23">
        <f t="shared" ref="I388:I389" si="58">I387-H388+E388</f>
        <v>865.16061494659562</v>
      </c>
      <c r="J388" s="22" t="s">
        <v>53</v>
      </c>
    </row>
    <row r="389" spans="2:10" ht="18" customHeight="1">
      <c r="B389" s="165"/>
      <c r="C389" s="108"/>
      <c r="D389" s="112"/>
      <c r="E389" s="125"/>
      <c r="F389" s="108" t="s">
        <v>190</v>
      </c>
      <c r="G389" s="12" t="s">
        <v>191</v>
      </c>
      <c r="H389" s="56">
        <v>400</v>
      </c>
      <c r="I389" s="23">
        <f t="shared" si="58"/>
        <v>465.16061494659562</v>
      </c>
      <c r="J389" s="22" t="s">
        <v>53</v>
      </c>
    </row>
    <row r="390" spans="2:10" ht="18" customHeight="1">
      <c r="B390" s="165"/>
      <c r="C390" s="116"/>
      <c r="D390" s="112"/>
      <c r="E390" s="132"/>
      <c r="F390" s="160" t="s">
        <v>196</v>
      </c>
      <c r="G390" s="12" t="s">
        <v>34</v>
      </c>
      <c r="H390" s="56">
        <v>200</v>
      </c>
      <c r="I390" s="23">
        <f t="shared" ref="I390" si="59">I389-H390+E390</f>
        <v>265.16061494659562</v>
      </c>
      <c r="J390" s="22" t="s">
        <v>53</v>
      </c>
    </row>
    <row r="391" spans="2:10" ht="18" customHeight="1">
      <c r="B391" s="165"/>
      <c r="C391" s="108"/>
      <c r="D391" s="112"/>
      <c r="E391" s="125"/>
      <c r="F391" s="106" t="s">
        <v>199</v>
      </c>
      <c r="G391" s="12" t="s">
        <v>200</v>
      </c>
      <c r="H391" s="56">
        <v>87</v>
      </c>
      <c r="I391" s="23">
        <f t="shared" ref="I391" si="60">I390-H391+E391</f>
        <v>178.16061494659562</v>
      </c>
      <c r="J391" s="22" t="s">
        <v>53</v>
      </c>
    </row>
    <row r="392" spans="2:10" ht="18" customHeight="1">
      <c r="B392" s="165"/>
      <c r="C392" s="108"/>
      <c r="D392" s="112"/>
      <c r="E392" s="125"/>
      <c r="F392" s="107" t="s">
        <v>198</v>
      </c>
      <c r="G392" s="18" t="s">
        <v>87</v>
      </c>
      <c r="H392" s="60">
        <v>300</v>
      </c>
      <c r="I392" s="23">
        <f t="shared" ref="I392" si="61">I391-H392+E392</f>
        <v>-121.83938505340438</v>
      </c>
      <c r="J392" s="22" t="s">
        <v>53</v>
      </c>
    </row>
    <row r="393" spans="2:10" ht="18" customHeight="1">
      <c r="B393" s="165"/>
      <c r="C393" s="108"/>
      <c r="D393" s="112"/>
      <c r="E393" s="124"/>
      <c r="F393" s="107"/>
      <c r="G393" s="15"/>
      <c r="H393" s="56"/>
      <c r="I393" s="23"/>
      <c r="J393" s="22"/>
    </row>
    <row r="394" spans="2:10" ht="18" customHeight="1">
      <c r="B394" s="165"/>
      <c r="C394" s="116"/>
      <c r="D394" s="112"/>
      <c r="E394" s="132"/>
      <c r="F394" s="108"/>
      <c r="G394" s="12"/>
      <c r="H394" s="56"/>
      <c r="I394" s="23"/>
      <c r="J394" s="22"/>
    </row>
    <row r="395" spans="2:10" ht="18" customHeight="1">
      <c r="B395" s="165"/>
      <c r="C395" s="108"/>
      <c r="D395" s="112"/>
      <c r="E395" s="125"/>
      <c r="F395" s="107"/>
      <c r="G395" s="15"/>
      <c r="H395" s="56"/>
      <c r="I395" s="23"/>
      <c r="J395" s="22"/>
    </row>
    <row r="396" spans="2:10" ht="18" customHeight="1">
      <c r="B396" s="165"/>
      <c r="C396" s="108"/>
      <c r="D396" s="112"/>
      <c r="E396" s="124"/>
      <c r="F396" s="107"/>
      <c r="G396" s="12"/>
      <c r="H396" s="56"/>
      <c r="I396" s="23"/>
      <c r="J396" s="22"/>
    </row>
    <row r="397" spans="2:10" ht="18" customHeight="1">
      <c r="B397" s="165"/>
      <c r="C397" s="108"/>
      <c r="D397" s="112"/>
      <c r="E397" s="125"/>
      <c r="F397" s="107"/>
      <c r="G397" s="12"/>
      <c r="H397" s="56"/>
      <c r="I397" s="23"/>
      <c r="J397" s="22"/>
    </row>
    <row r="398" spans="2:10" ht="18" customHeight="1">
      <c r="B398" s="165"/>
      <c r="C398" s="108"/>
      <c r="D398" s="112"/>
      <c r="E398" s="124"/>
      <c r="F398" s="107"/>
      <c r="G398" s="12"/>
      <c r="H398" s="56"/>
      <c r="I398" s="23"/>
      <c r="J398" s="22"/>
    </row>
    <row r="399" spans="2:10" ht="18" customHeight="1">
      <c r="B399" s="165"/>
      <c r="C399" s="108"/>
      <c r="D399" s="112"/>
      <c r="E399" s="124"/>
      <c r="F399" s="107"/>
      <c r="G399" s="15"/>
      <c r="H399" s="60"/>
      <c r="I399" s="23"/>
      <c r="J399" s="22"/>
    </row>
    <row r="400" spans="2:10" ht="18" customHeight="1">
      <c r="B400" s="165"/>
      <c r="C400" s="108"/>
      <c r="D400" s="112"/>
      <c r="E400" s="124"/>
      <c r="F400" s="107"/>
      <c r="G400" s="12"/>
      <c r="H400" s="56"/>
      <c r="I400" s="23"/>
      <c r="J400" s="22"/>
    </row>
    <row r="401" spans="2:10" ht="18" customHeight="1">
      <c r="B401" s="165"/>
      <c r="C401" s="102"/>
      <c r="D401" s="15"/>
      <c r="E401" s="16"/>
      <c r="F401" s="108"/>
      <c r="G401" s="12"/>
      <c r="H401" s="56"/>
      <c r="I401" s="23"/>
      <c r="J401" s="22"/>
    </row>
    <row r="402" spans="2:10" ht="18" customHeight="1">
      <c r="B402" s="165"/>
      <c r="C402" s="108"/>
      <c r="D402" s="112"/>
      <c r="E402" s="124"/>
      <c r="F402" s="106"/>
      <c r="G402" s="12"/>
      <c r="H402" s="56"/>
      <c r="I402" s="23"/>
      <c r="J402" s="22"/>
    </row>
    <row r="403" spans="2:10" ht="18" customHeight="1">
      <c r="B403" s="165"/>
      <c r="C403" s="116"/>
      <c r="D403" s="112"/>
      <c r="E403" s="150"/>
      <c r="F403" s="107"/>
      <c r="G403" s="12"/>
      <c r="H403" s="56"/>
      <c r="I403" s="23"/>
      <c r="J403" s="22"/>
    </row>
    <row r="404" spans="2:10" ht="18" customHeight="1">
      <c r="B404" s="165"/>
      <c r="C404" s="108"/>
      <c r="D404" s="10"/>
      <c r="E404" s="124"/>
      <c r="F404" s="106"/>
      <c r="G404" s="26"/>
      <c r="H404" s="80"/>
      <c r="I404" s="23"/>
      <c r="J404" s="22"/>
    </row>
    <row r="405" spans="2:10" ht="18" customHeight="1">
      <c r="B405" s="165"/>
      <c r="C405" s="108"/>
      <c r="D405" s="10"/>
      <c r="E405" s="126"/>
      <c r="F405" s="107"/>
      <c r="G405" s="12"/>
      <c r="H405" s="56"/>
      <c r="I405" s="23"/>
      <c r="J405" s="22"/>
    </row>
    <row r="406" spans="2:10" ht="18" customHeight="1">
      <c r="B406" s="165"/>
      <c r="C406" s="102"/>
      <c r="D406" s="15"/>
      <c r="E406" s="126"/>
      <c r="F406" s="106"/>
      <c r="G406" s="12"/>
      <c r="H406" s="56"/>
      <c r="I406" s="23"/>
      <c r="J406" s="22"/>
    </row>
    <row r="407" spans="2:10" ht="18" customHeight="1">
      <c r="B407" s="165"/>
      <c r="C407" s="102"/>
      <c r="D407" s="15"/>
      <c r="E407" s="126"/>
      <c r="F407" s="106"/>
      <c r="G407" s="12"/>
      <c r="H407" s="56"/>
      <c r="I407" s="23"/>
      <c r="J407" s="22"/>
    </row>
    <row r="408" spans="2:10" ht="18" customHeight="1">
      <c r="B408" s="166"/>
      <c r="C408" s="104"/>
      <c r="D408" s="70"/>
      <c r="E408" s="70"/>
      <c r="F408" s="152"/>
      <c r="G408" s="153"/>
      <c r="H408" s="154"/>
      <c r="I408" s="148"/>
      <c r="J408" s="149"/>
    </row>
    <row r="409" spans="2:10" ht="18" customHeight="1">
      <c r="D409" s="3"/>
      <c r="E409" s="44"/>
      <c r="H409" s="40"/>
      <c r="I409" s="45"/>
    </row>
    <row r="410" spans="2:10" ht="18" customHeight="1">
      <c r="D410" s="3"/>
      <c r="E410" s="44"/>
      <c r="H410" s="40"/>
      <c r="I410" s="45"/>
    </row>
    <row r="411" spans="2:10" ht="18" customHeight="1">
      <c r="B411" s="27" t="s">
        <v>1</v>
      </c>
      <c r="C411" s="101" t="s">
        <v>2</v>
      </c>
      <c r="D411" s="19" t="s">
        <v>18</v>
      </c>
      <c r="E411" s="7" t="s">
        <v>19</v>
      </c>
      <c r="F411" s="105" t="s">
        <v>3</v>
      </c>
      <c r="G411" s="8" t="s">
        <v>4</v>
      </c>
      <c r="H411" s="9" t="s">
        <v>20</v>
      </c>
      <c r="I411" s="28" t="s">
        <v>21</v>
      </c>
      <c r="J411" s="46" t="s">
        <v>31</v>
      </c>
    </row>
    <row r="412" spans="2:10" ht="18" customHeight="1">
      <c r="B412" s="164" t="s">
        <v>14</v>
      </c>
      <c r="C412" s="110" t="s">
        <v>23</v>
      </c>
      <c r="D412" s="115">
        <v>100000</v>
      </c>
      <c r="E412" s="127">
        <f>D412/185</f>
        <v>540.54054054054052</v>
      </c>
      <c r="F412" s="106" t="s">
        <v>29</v>
      </c>
      <c r="G412" s="12" t="s">
        <v>30</v>
      </c>
      <c r="H412" s="56">
        <v>300</v>
      </c>
      <c r="I412" s="30">
        <f>E412-H412</f>
        <v>240.54054054054052</v>
      </c>
      <c r="J412" s="47" t="s">
        <v>53</v>
      </c>
    </row>
    <row r="413" spans="2:10" ht="18" customHeight="1">
      <c r="B413" s="165"/>
      <c r="C413" s="102"/>
      <c r="D413" s="115"/>
      <c r="E413" s="127"/>
      <c r="F413" s="107" t="s">
        <v>27</v>
      </c>
      <c r="G413" s="12" t="s">
        <v>28</v>
      </c>
      <c r="H413" s="56">
        <v>533</v>
      </c>
      <c r="I413" s="23">
        <f>I412-H413</f>
        <v>-292.45945945945948</v>
      </c>
      <c r="J413" s="47" t="s">
        <v>53</v>
      </c>
    </row>
    <row r="414" spans="2:10" ht="18" customHeight="1">
      <c r="B414" s="165"/>
      <c r="C414" s="102"/>
      <c r="D414" s="115"/>
      <c r="E414" s="127"/>
      <c r="F414" s="107"/>
      <c r="G414" s="12" t="s">
        <v>40</v>
      </c>
      <c r="H414" s="56">
        <v>100</v>
      </c>
      <c r="I414" s="23">
        <f t="shared" ref="I414:I418" si="62">I413-H414</f>
        <v>-392.45945945945948</v>
      </c>
      <c r="J414" s="47" t="s">
        <v>53</v>
      </c>
    </row>
    <row r="415" spans="2:10" ht="18" customHeight="1">
      <c r="B415" s="165"/>
      <c r="C415" s="108"/>
      <c r="D415" s="114"/>
      <c r="E415" s="128"/>
      <c r="F415" s="108"/>
      <c r="G415" s="12" t="s">
        <v>41</v>
      </c>
      <c r="H415" s="56">
        <v>243</v>
      </c>
      <c r="I415" s="23">
        <f t="shared" si="62"/>
        <v>-635.45945945945948</v>
      </c>
      <c r="J415" s="47" t="s">
        <v>53</v>
      </c>
    </row>
    <row r="416" spans="2:10" ht="18" customHeight="1">
      <c r="B416" s="165"/>
      <c r="C416" s="102"/>
      <c r="D416" s="115"/>
      <c r="E416" s="127"/>
      <c r="F416" s="106"/>
      <c r="G416" s="12" t="s">
        <v>42</v>
      </c>
      <c r="H416" s="56">
        <v>90</v>
      </c>
      <c r="I416" s="23">
        <f t="shared" si="62"/>
        <v>-725.45945945945948</v>
      </c>
      <c r="J416" s="47" t="s">
        <v>53</v>
      </c>
    </row>
    <row r="417" spans="2:10" ht="18" customHeight="1">
      <c r="B417" s="165"/>
      <c r="C417" s="102"/>
      <c r="D417" s="115"/>
      <c r="E417" s="127"/>
      <c r="F417" s="107" t="s">
        <v>33</v>
      </c>
      <c r="G417" s="12" t="s">
        <v>50</v>
      </c>
      <c r="H417" s="56">
        <v>366</v>
      </c>
      <c r="I417" s="23">
        <f t="shared" si="62"/>
        <v>-1091.4594594594596</v>
      </c>
      <c r="J417" s="47" t="s">
        <v>53</v>
      </c>
    </row>
    <row r="418" spans="2:10" ht="18" customHeight="1">
      <c r="B418" s="165"/>
      <c r="C418" s="102"/>
      <c r="D418" s="115"/>
      <c r="E418" s="16"/>
      <c r="F418" s="106"/>
      <c r="G418" s="12" t="s">
        <v>47</v>
      </c>
      <c r="H418" s="56">
        <v>81</v>
      </c>
      <c r="I418" s="23">
        <f t="shared" si="62"/>
        <v>-1172.4594594594596</v>
      </c>
      <c r="J418" s="47" t="s">
        <v>53</v>
      </c>
    </row>
    <row r="419" spans="2:10" ht="18" customHeight="1">
      <c r="B419" s="165"/>
      <c r="C419" s="110" t="s">
        <v>51</v>
      </c>
      <c r="D419" s="115" t="s">
        <v>54</v>
      </c>
      <c r="E419" s="16">
        <f>400000/185</f>
        <v>2162.1621621621621</v>
      </c>
      <c r="F419" s="107"/>
      <c r="G419" s="12" t="s">
        <v>42</v>
      </c>
      <c r="H419" s="56">
        <v>23</v>
      </c>
      <c r="I419" s="23">
        <f>I418-H419+E419</f>
        <v>966.70270270270248</v>
      </c>
      <c r="J419" s="47" t="s">
        <v>53</v>
      </c>
    </row>
    <row r="420" spans="2:10" ht="18" customHeight="1">
      <c r="B420" s="165"/>
      <c r="C420" s="102"/>
      <c r="D420" s="115"/>
      <c r="E420" s="16"/>
      <c r="F420" s="106" t="s">
        <v>62</v>
      </c>
      <c r="G420" s="12" t="s">
        <v>34</v>
      </c>
      <c r="H420" s="74">
        <v>71</v>
      </c>
      <c r="I420" s="23">
        <f>I419-H420+E420</f>
        <v>895.70270270270248</v>
      </c>
      <c r="J420" s="47" t="s">
        <v>53</v>
      </c>
    </row>
    <row r="421" spans="2:10" ht="18" customHeight="1">
      <c r="B421" s="165"/>
      <c r="C421" s="102"/>
      <c r="D421" s="115"/>
      <c r="E421" s="16"/>
      <c r="F421" s="107"/>
      <c r="G421" s="15" t="s">
        <v>66</v>
      </c>
      <c r="H421" s="56">
        <v>11</v>
      </c>
      <c r="I421" s="23">
        <f>I420-H421+E421</f>
        <v>884.70270270270248</v>
      </c>
      <c r="J421" s="47" t="s">
        <v>53</v>
      </c>
    </row>
    <row r="422" spans="2:10" ht="18" customHeight="1">
      <c r="B422" s="165"/>
      <c r="C422" s="102"/>
      <c r="D422" s="115"/>
      <c r="E422" s="16"/>
      <c r="F422" s="107" t="s">
        <v>57</v>
      </c>
      <c r="G422" s="12" t="s">
        <v>30</v>
      </c>
      <c r="H422" s="56">
        <v>300</v>
      </c>
      <c r="I422" s="23">
        <f>I421-H422+E422</f>
        <v>584.70270270270248</v>
      </c>
      <c r="J422" s="47" t="s">
        <v>53</v>
      </c>
    </row>
    <row r="423" spans="2:10" ht="18" customHeight="1">
      <c r="B423" s="165"/>
      <c r="C423" s="102"/>
      <c r="D423" s="115"/>
      <c r="E423" s="16"/>
      <c r="F423" s="107" t="s">
        <v>67</v>
      </c>
      <c r="G423" s="12" t="s">
        <v>68</v>
      </c>
      <c r="H423" s="56">
        <v>38</v>
      </c>
      <c r="I423" s="23">
        <f>I422-H423+E423</f>
        <v>546.70270270270248</v>
      </c>
      <c r="J423" s="47" t="s">
        <v>53</v>
      </c>
    </row>
    <row r="424" spans="2:10" ht="18" customHeight="1">
      <c r="B424" s="165"/>
      <c r="C424" s="102"/>
      <c r="D424" s="115"/>
      <c r="E424" s="16"/>
      <c r="F424" s="107" t="s">
        <v>62</v>
      </c>
      <c r="G424" s="12" t="s">
        <v>34</v>
      </c>
      <c r="H424" s="56">
        <v>71</v>
      </c>
      <c r="I424" s="23">
        <f t="shared" ref="I424:I428" si="63">I423-H424+E424</f>
        <v>475.70270270270248</v>
      </c>
      <c r="J424" s="47" t="s">
        <v>53</v>
      </c>
    </row>
    <row r="425" spans="2:10" ht="18" customHeight="1">
      <c r="B425" s="165"/>
      <c r="C425" s="102"/>
      <c r="D425" s="115"/>
      <c r="E425" s="16"/>
      <c r="F425" s="107"/>
      <c r="G425" s="12" t="s">
        <v>68</v>
      </c>
      <c r="H425" s="56">
        <v>39</v>
      </c>
      <c r="I425" s="23">
        <f t="shared" si="63"/>
        <v>436.70270270270248</v>
      </c>
      <c r="J425" s="47" t="s">
        <v>53</v>
      </c>
    </row>
    <row r="426" spans="2:10" ht="18" customHeight="1">
      <c r="B426" s="165"/>
      <c r="C426" s="102"/>
      <c r="D426" s="15"/>
      <c r="E426" s="69"/>
      <c r="F426" s="108" t="s">
        <v>76</v>
      </c>
      <c r="G426" s="12" t="s">
        <v>77</v>
      </c>
      <c r="H426" s="100">
        <v>109</v>
      </c>
      <c r="I426" s="23">
        <f t="shared" si="63"/>
        <v>327.70270270270248</v>
      </c>
      <c r="J426" s="47" t="s">
        <v>53</v>
      </c>
    </row>
    <row r="427" spans="2:10" ht="18" customHeight="1">
      <c r="B427" s="165"/>
      <c r="C427" s="102"/>
      <c r="D427" s="15"/>
      <c r="E427" s="69"/>
      <c r="F427" s="107"/>
      <c r="G427" s="15" t="s">
        <v>79</v>
      </c>
      <c r="H427" s="60">
        <v>46</v>
      </c>
      <c r="I427" s="23">
        <f t="shared" si="63"/>
        <v>281.70270270270248</v>
      </c>
      <c r="J427" s="47" t="s">
        <v>53</v>
      </c>
    </row>
    <row r="428" spans="2:10" ht="18" customHeight="1">
      <c r="B428" s="165"/>
      <c r="C428" s="102" t="s">
        <v>71</v>
      </c>
      <c r="D428" s="15" t="s">
        <v>96</v>
      </c>
      <c r="E428" s="16">
        <v>70</v>
      </c>
      <c r="F428" s="108" t="s">
        <v>91</v>
      </c>
      <c r="G428" s="12" t="s">
        <v>92</v>
      </c>
      <c r="H428" s="56">
        <v>7</v>
      </c>
      <c r="I428" s="23">
        <f t="shared" si="63"/>
        <v>344.70270270270248</v>
      </c>
      <c r="J428" s="47" t="s">
        <v>53</v>
      </c>
    </row>
    <row r="429" spans="2:10" ht="18" customHeight="1">
      <c r="B429" s="165"/>
      <c r="C429" s="102"/>
      <c r="D429" s="15"/>
      <c r="E429" s="16"/>
      <c r="F429" s="106" t="s">
        <v>97</v>
      </c>
      <c r="G429" s="12" t="s">
        <v>98</v>
      </c>
      <c r="H429" s="56">
        <v>62</v>
      </c>
      <c r="I429" s="23">
        <f t="shared" ref="I429" si="64">I428-H429+E429</f>
        <v>282.70270270270248</v>
      </c>
      <c r="J429" s="47" t="s">
        <v>53</v>
      </c>
    </row>
    <row r="430" spans="2:10" ht="18" customHeight="1">
      <c r="B430" s="165"/>
      <c r="C430" s="102" t="s">
        <v>106</v>
      </c>
      <c r="D430" s="15" t="s">
        <v>107</v>
      </c>
      <c r="E430" s="16">
        <f>100000/186</f>
        <v>537.63440860215053</v>
      </c>
      <c r="F430" s="107"/>
      <c r="G430" s="12" t="s">
        <v>101</v>
      </c>
      <c r="H430" s="56">
        <v>18</v>
      </c>
      <c r="I430" s="23">
        <f t="shared" ref="I430" si="65">I429-H430+E430</f>
        <v>802.33711130485301</v>
      </c>
      <c r="J430" s="47" t="s">
        <v>53</v>
      </c>
    </row>
    <row r="431" spans="2:10" ht="18" customHeight="1">
      <c r="B431" s="165"/>
      <c r="C431" s="102"/>
      <c r="D431" s="15"/>
      <c r="E431" s="16"/>
      <c r="F431" s="106" t="s">
        <v>105</v>
      </c>
      <c r="G431" s="12" t="s">
        <v>87</v>
      </c>
      <c r="H431" s="56">
        <v>300</v>
      </c>
      <c r="I431" s="23">
        <f t="shared" ref="I431" si="66">I430-H431+E431</f>
        <v>502.33711130485301</v>
      </c>
      <c r="J431" s="47" t="s">
        <v>53</v>
      </c>
    </row>
    <row r="432" spans="2:10" ht="18" customHeight="1">
      <c r="B432" s="165"/>
      <c r="C432" s="102"/>
      <c r="D432" s="15"/>
      <c r="E432" s="16"/>
      <c r="F432" s="106" t="s">
        <v>111</v>
      </c>
      <c r="G432" s="15" t="s">
        <v>34</v>
      </c>
      <c r="H432" s="72">
        <v>500</v>
      </c>
      <c r="I432" s="23">
        <f t="shared" ref="I432" si="67">I431-H432+E432</f>
        <v>2.3371113048530106</v>
      </c>
      <c r="J432" s="47" t="s">
        <v>53</v>
      </c>
    </row>
    <row r="433" spans="2:10" ht="18" customHeight="1">
      <c r="B433" s="165"/>
      <c r="C433" s="102" t="s">
        <v>158</v>
      </c>
      <c r="D433" s="15" t="s">
        <v>159</v>
      </c>
      <c r="E433" s="16">
        <f>500000/189</f>
        <v>2645.5026455026455</v>
      </c>
      <c r="F433" s="107"/>
      <c r="G433" s="12" t="s">
        <v>112</v>
      </c>
      <c r="H433" s="56">
        <v>47</v>
      </c>
      <c r="I433" s="23">
        <f t="shared" ref="I433" si="68">I432-H433+E433</f>
        <v>2600.8397568074984</v>
      </c>
      <c r="J433" s="47" t="s">
        <v>53</v>
      </c>
    </row>
    <row r="434" spans="2:10" ht="18" customHeight="1">
      <c r="B434" s="165"/>
      <c r="C434" s="102"/>
      <c r="D434" s="15"/>
      <c r="E434" s="16"/>
      <c r="F434" s="107" t="s">
        <v>125</v>
      </c>
      <c r="G434" s="12" t="s">
        <v>126</v>
      </c>
      <c r="H434" s="56">
        <v>100</v>
      </c>
      <c r="I434" s="23">
        <f t="shared" ref="I434:I436" si="69">I433-H434+E434</f>
        <v>2500.8397568074984</v>
      </c>
      <c r="J434" s="47" t="s">
        <v>53</v>
      </c>
    </row>
    <row r="435" spans="2:10" ht="18" customHeight="1">
      <c r="B435" s="165"/>
      <c r="C435" s="102"/>
      <c r="D435" s="15"/>
      <c r="E435" s="16"/>
      <c r="F435" s="107" t="s">
        <v>130</v>
      </c>
      <c r="G435" s="12" t="s">
        <v>133</v>
      </c>
      <c r="H435" s="56">
        <v>40</v>
      </c>
      <c r="I435" s="23">
        <f t="shared" si="69"/>
        <v>2460.8397568074984</v>
      </c>
      <c r="J435" s="47" t="s">
        <v>53</v>
      </c>
    </row>
    <row r="436" spans="2:10" ht="18" customHeight="1">
      <c r="B436" s="165"/>
      <c r="C436" s="102"/>
      <c r="D436" s="15"/>
      <c r="E436" s="16"/>
      <c r="F436" s="106" t="s">
        <v>136</v>
      </c>
      <c r="G436" s="12" t="s">
        <v>34</v>
      </c>
      <c r="H436" s="56">
        <v>500</v>
      </c>
      <c r="I436" s="23">
        <f t="shared" si="69"/>
        <v>1960.8397568074984</v>
      </c>
      <c r="J436" s="47" t="s">
        <v>53</v>
      </c>
    </row>
    <row r="437" spans="2:10" ht="18" customHeight="1">
      <c r="B437" s="166"/>
      <c r="C437" s="104"/>
      <c r="D437" s="70"/>
      <c r="E437" s="70"/>
      <c r="F437" s="104"/>
      <c r="G437" s="155" t="s">
        <v>144</v>
      </c>
      <c r="H437" s="96">
        <v>12.5</v>
      </c>
      <c r="I437" s="148">
        <f t="shared" ref="I437" si="70">I436-H437+E437</f>
        <v>1948.3397568074984</v>
      </c>
      <c r="J437" s="149" t="s">
        <v>53</v>
      </c>
    </row>
    <row r="438" spans="2:10" ht="18" customHeight="1">
      <c r="D438" s="3"/>
      <c r="E438" s="44"/>
      <c r="H438" s="40"/>
      <c r="I438" s="45"/>
    </row>
    <row r="439" spans="2:10" ht="18" customHeight="1">
      <c r="D439" s="3"/>
      <c r="E439" s="44"/>
      <c r="H439" s="40"/>
      <c r="I439" s="45"/>
    </row>
    <row r="440" spans="2:10" ht="18" customHeight="1">
      <c r="B440" s="27" t="s">
        <v>1</v>
      </c>
      <c r="C440" s="101" t="s">
        <v>2</v>
      </c>
      <c r="D440" s="19" t="s">
        <v>18</v>
      </c>
      <c r="E440" s="7" t="s">
        <v>19</v>
      </c>
      <c r="F440" s="105" t="s">
        <v>3</v>
      </c>
      <c r="G440" s="8" t="s">
        <v>4</v>
      </c>
      <c r="H440" s="9" t="s">
        <v>20</v>
      </c>
      <c r="I440" s="28" t="s">
        <v>21</v>
      </c>
      <c r="J440" s="46" t="s">
        <v>31</v>
      </c>
    </row>
    <row r="441" spans="2:10" ht="18" customHeight="1">
      <c r="B441" s="164" t="s">
        <v>14</v>
      </c>
      <c r="C441" s="110"/>
      <c r="D441" s="115"/>
      <c r="E441" s="127"/>
      <c r="F441" s="106" t="s">
        <v>147</v>
      </c>
      <c r="G441" s="12" t="s">
        <v>148</v>
      </c>
      <c r="H441" s="56">
        <v>16</v>
      </c>
      <c r="I441" s="30">
        <f>I437-H441</f>
        <v>1932.3397568074984</v>
      </c>
      <c r="J441" s="47" t="s">
        <v>160</v>
      </c>
    </row>
    <row r="442" spans="2:10" ht="18" customHeight="1">
      <c r="B442" s="165"/>
      <c r="C442" s="102"/>
      <c r="D442" s="115"/>
      <c r="E442" s="127"/>
      <c r="F442" s="106"/>
      <c r="G442" s="12" t="s">
        <v>149</v>
      </c>
      <c r="H442" s="73">
        <v>4</v>
      </c>
      <c r="I442" s="23">
        <f>I441-H442</f>
        <v>1928.3397568074984</v>
      </c>
      <c r="J442" s="47" t="s">
        <v>160</v>
      </c>
    </row>
    <row r="443" spans="2:10" ht="18" customHeight="1">
      <c r="B443" s="165"/>
      <c r="C443" s="102"/>
      <c r="D443" s="115"/>
      <c r="E443" s="127"/>
      <c r="F443" s="107" t="s">
        <v>156</v>
      </c>
      <c r="G443" s="12" t="s">
        <v>157</v>
      </c>
      <c r="H443" s="56">
        <v>800</v>
      </c>
      <c r="I443" s="23">
        <f>I442-H443</f>
        <v>1128.3397568074984</v>
      </c>
      <c r="J443" s="47" t="s">
        <v>160</v>
      </c>
    </row>
    <row r="444" spans="2:10" ht="18" customHeight="1">
      <c r="B444" s="165"/>
      <c r="C444" s="108"/>
      <c r="D444" s="114"/>
      <c r="E444" s="128"/>
      <c r="F444" s="107" t="s">
        <v>171</v>
      </c>
      <c r="G444" s="18" t="s">
        <v>172</v>
      </c>
      <c r="H444" s="60">
        <v>403</v>
      </c>
      <c r="I444" s="23">
        <f>I443-H444</f>
        <v>725.33975680749836</v>
      </c>
      <c r="J444" s="47" t="s">
        <v>53</v>
      </c>
    </row>
    <row r="445" spans="2:10" ht="18" customHeight="1">
      <c r="B445" s="165"/>
      <c r="C445" s="102"/>
      <c r="D445" s="115"/>
      <c r="E445" s="127"/>
      <c r="F445" s="106" t="s">
        <v>176</v>
      </c>
      <c r="G445" s="12" t="s">
        <v>177</v>
      </c>
      <c r="H445" s="56">
        <v>40</v>
      </c>
      <c r="I445" s="23">
        <f t="shared" ref="I445:I447" si="71">I444-H445</f>
        <v>685.33975680749836</v>
      </c>
      <c r="J445" s="47" t="s">
        <v>53</v>
      </c>
    </row>
    <row r="446" spans="2:10" ht="18" customHeight="1">
      <c r="B446" s="165"/>
      <c r="C446" s="102"/>
      <c r="D446" s="115"/>
      <c r="E446" s="127"/>
      <c r="F446" s="106" t="s">
        <v>178</v>
      </c>
      <c r="G446" s="12" t="s">
        <v>179</v>
      </c>
      <c r="H446" s="56">
        <v>137</v>
      </c>
      <c r="I446" s="23">
        <f t="shared" si="71"/>
        <v>548.33975680749836</v>
      </c>
      <c r="J446" s="47" t="s">
        <v>53</v>
      </c>
    </row>
    <row r="447" spans="2:10" ht="18" customHeight="1">
      <c r="B447" s="165"/>
      <c r="C447" s="102"/>
      <c r="D447" s="115"/>
      <c r="E447" s="16"/>
      <c r="F447" s="108" t="s">
        <v>190</v>
      </c>
      <c r="G447" s="12" t="s">
        <v>191</v>
      </c>
      <c r="H447" s="56">
        <v>400</v>
      </c>
      <c r="I447" s="23">
        <f t="shared" si="71"/>
        <v>148.33975680749836</v>
      </c>
      <c r="J447" s="47" t="s">
        <v>53</v>
      </c>
    </row>
    <row r="448" spans="2:10" ht="18" customHeight="1">
      <c r="B448" s="165"/>
      <c r="C448" s="110"/>
      <c r="D448" s="115"/>
      <c r="E448" s="16"/>
      <c r="F448" s="107" t="s">
        <v>198</v>
      </c>
      <c r="G448" s="18" t="s">
        <v>87</v>
      </c>
      <c r="H448" s="60">
        <v>300</v>
      </c>
      <c r="I448" s="23">
        <f t="shared" ref="I448" si="72">I447-H448</f>
        <v>-151.66024319250164</v>
      </c>
      <c r="J448" s="47" t="s">
        <v>53</v>
      </c>
    </row>
    <row r="449" spans="2:10" ht="18" customHeight="1">
      <c r="B449" s="165"/>
      <c r="C449" s="102"/>
      <c r="D449" s="115"/>
      <c r="E449" s="16"/>
      <c r="F449" s="106"/>
      <c r="G449" s="12"/>
      <c r="H449" s="74"/>
      <c r="I449" s="23"/>
      <c r="J449" s="47"/>
    </row>
    <row r="450" spans="2:10" ht="18" customHeight="1">
      <c r="B450" s="165"/>
      <c r="C450" s="102"/>
      <c r="D450" s="115"/>
      <c r="E450" s="16"/>
      <c r="F450" s="107"/>
      <c r="G450" s="15"/>
      <c r="H450" s="56"/>
      <c r="I450" s="23"/>
      <c r="J450" s="47"/>
    </row>
    <row r="451" spans="2:10" ht="18" customHeight="1">
      <c r="B451" s="165"/>
      <c r="C451" s="102"/>
      <c r="D451" s="115"/>
      <c r="E451" s="16"/>
      <c r="F451" s="107"/>
      <c r="G451" s="12"/>
      <c r="H451" s="56"/>
      <c r="I451" s="23"/>
      <c r="J451" s="47"/>
    </row>
    <row r="452" spans="2:10" ht="18" customHeight="1">
      <c r="B452" s="165"/>
      <c r="C452" s="102"/>
      <c r="D452" s="115"/>
      <c r="E452" s="16"/>
      <c r="F452" s="107"/>
      <c r="G452" s="12"/>
      <c r="H452" s="56"/>
      <c r="I452" s="23"/>
      <c r="J452" s="47"/>
    </row>
    <row r="453" spans="2:10" ht="18" customHeight="1">
      <c r="B453" s="165"/>
      <c r="C453" s="102"/>
      <c r="D453" s="115"/>
      <c r="E453" s="16"/>
      <c r="F453" s="107"/>
      <c r="G453" s="12"/>
      <c r="H453" s="56"/>
      <c r="I453" s="23"/>
      <c r="J453" s="47"/>
    </row>
    <row r="454" spans="2:10" ht="18" customHeight="1">
      <c r="B454" s="165"/>
      <c r="C454" s="102"/>
      <c r="D454" s="115"/>
      <c r="E454" s="16"/>
      <c r="F454" s="107"/>
      <c r="G454" s="12"/>
      <c r="H454" s="56"/>
      <c r="I454" s="23"/>
      <c r="J454" s="47"/>
    </row>
    <row r="455" spans="2:10" ht="18" customHeight="1">
      <c r="B455" s="165"/>
      <c r="C455" s="102"/>
      <c r="D455" s="15"/>
      <c r="E455" s="69"/>
      <c r="F455" s="108"/>
      <c r="G455" s="12"/>
      <c r="H455" s="100"/>
      <c r="I455" s="23"/>
      <c r="J455" s="47"/>
    </row>
    <row r="456" spans="2:10" ht="18" customHeight="1">
      <c r="B456" s="165"/>
      <c r="C456" s="102"/>
      <c r="D456" s="15"/>
      <c r="E456" s="69"/>
      <c r="F456" s="107"/>
      <c r="G456" s="15"/>
      <c r="H456" s="60"/>
      <c r="I456" s="23"/>
      <c r="J456" s="47"/>
    </row>
    <row r="457" spans="2:10" ht="18" customHeight="1">
      <c r="B457" s="165"/>
      <c r="C457" s="102"/>
      <c r="D457" s="15"/>
      <c r="E457" s="16"/>
      <c r="F457" s="108"/>
      <c r="G457" s="12"/>
      <c r="H457" s="56"/>
      <c r="I457" s="23"/>
      <c r="J457" s="47"/>
    </row>
    <row r="458" spans="2:10" ht="18" customHeight="1">
      <c r="B458" s="165"/>
      <c r="C458" s="102"/>
      <c r="D458" s="15"/>
      <c r="E458" s="16"/>
      <c r="F458" s="106"/>
      <c r="G458" s="12"/>
      <c r="H458" s="56"/>
      <c r="I458" s="23"/>
      <c r="J458" s="47"/>
    </row>
    <row r="459" spans="2:10" ht="18" customHeight="1">
      <c r="B459" s="165"/>
      <c r="C459" s="102"/>
      <c r="D459" s="15"/>
      <c r="E459" s="16"/>
      <c r="F459" s="107"/>
      <c r="G459" s="12"/>
      <c r="H459" s="56"/>
      <c r="I459" s="23"/>
      <c r="J459" s="47"/>
    </row>
    <row r="460" spans="2:10" ht="18" customHeight="1">
      <c r="B460" s="165"/>
      <c r="C460" s="102"/>
      <c r="D460" s="15"/>
      <c r="E460" s="16"/>
      <c r="F460" s="106"/>
      <c r="G460" s="12"/>
      <c r="H460" s="56"/>
      <c r="I460" s="23"/>
      <c r="J460" s="47"/>
    </row>
    <row r="461" spans="2:10" ht="18" customHeight="1">
      <c r="B461" s="165"/>
      <c r="C461" s="102"/>
      <c r="D461" s="15"/>
      <c r="E461" s="16"/>
      <c r="F461" s="106"/>
      <c r="G461" s="15"/>
      <c r="H461" s="72"/>
      <c r="I461" s="23"/>
      <c r="J461" s="47"/>
    </row>
    <row r="462" spans="2:10" ht="18" customHeight="1">
      <c r="B462" s="165"/>
      <c r="C462" s="102"/>
      <c r="D462" s="15"/>
      <c r="E462" s="16"/>
      <c r="F462" s="107"/>
      <c r="G462" s="12"/>
      <c r="H462" s="56"/>
      <c r="I462" s="23"/>
      <c r="J462" s="47"/>
    </row>
    <row r="463" spans="2:10" ht="18" customHeight="1">
      <c r="B463" s="165"/>
      <c r="C463" s="102"/>
      <c r="D463" s="15"/>
      <c r="E463" s="16"/>
      <c r="F463" s="107"/>
      <c r="G463" s="12"/>
      <c r="H463" s="56"/>
      <c r="I463" s="23"/>
      <c r="J463" s="47"/>
    </row>
    <row r="464" spans="2:10" ht="18" customHeight="1">
      <c r="B464" s="165"/>
      <c r="C464" s="102"/>
      <c r="D464" s="15"/>
      <c r="E464" s="16"/>
      <c r="F464" s="107"/>
      <c r="G464" s="12"/>
      <c r="H464" s="56"/>
      <c r="I464" s="23"/>
      <c r="J464" s="47"/>
    </row>
    <row r="465" spans="2:10" ht="18" customHeight="1">
      <c r="B465" s="165"/>
      <c r="C465" s="102"/>
      <c r="D465" s="15"/>
      <c r="E465" s="16"/>
      <c r="F465" s="106"/>
      <c r="G465" s="12"/>
      <c r="H465" s="56"/>
      <c r="I465" s="23"/>
      <c r="J465" s="47"/>
    </row>
    <row r="466" spans="2:10" ht="18" customHeight="1">
      <c r="B466" s="166"/>
      <c r="C466" s="104"/>
      <c r="D466" s="70"/>
      <c r="E466" s="70"/>
      <c r="F466" s="104"/>
      <c r="G466" s="70"/>
      <c r="H466" s="96"/>
      <c r="I466" s="96"/>
      <c r="J466" s="70"/>
    </row>
    <row r="467" spans="2:10" ht="18" customHeight="1">
      <c r="D467" s="3"/>
      <c r="E467" s="44"/>
      <c r="H467" s="40"/>
      <c r="I467" s="45"/>
    </row>
    <row r="468" spans="2:10" ht="18" customHeight="1">
      <c r="D468" s="3"/>
      <c r="E468" s="44"/>
      <c r="H468" s="40"/>
      <c r="I468" s="45"/>
    </row>
    <row r="469" spans="2:10" ht="18" customHeight="1">
      <c r="B469" s="27" t="s">
        <v>1</v>
      </c>
      <c r="C469" s="101" t="s">
        <v>2</v>
      </c>
      <c r="D469" s="19" t="s">
        <v>18</v>
      </c>
      <c r="E469" s="7" t="s">
        <v>19</v>
      </c>
      <c r="F469" s="105" t="s">
        <v>3</v>
      </c>
      <c r="G469" s="8" t="s">
        <v>4</v>
      </c>
      <c r="H469" s="9" t="s">
        <v>20</v>
      </c>
      <c r="I469" s="28" t="s">
        <v>21</v>
      </c>
      <c r="J469" s="46" t="s">
        <v>31</v>
      </c>
    </row>
    <row r="470" spans="2:10" ht="18" customHeight="1">
      <c r="B470" s="164" t="s">
        <v>15</v>
      </c>
      <c r="C470" s="102"/>
      <c r="D470" s="15"/>
      <c r="E470" s="16"/>
      <c r="F470" s="106" t="s">
        <v>29</v>
      </c>
      <c r="G470" s="12" t="s">
        <v>30</v>
      </c>
      <c r="H470" s="56">
        <v>300</v>
      </c>
      <c r="I470" s="30">
        <f>E470-H470</f>
        <v>-300</v>
      </c>
      <c r="J470" s="47" t="s">
        <v>53</v>
      </c>
    </row>
    <row r="471" spans="2:10" ht="18" customHeight="1">
      <c r="B471" s="165"/>
      <c r="C471" s="102"/>
      <c r="D471" s="15"/>
      <c r="E471" s="16"/>
      <c r="F471" s="107" t="s">
        <v>27</v>
      </c>
      <c r="G471" s="12" t="s">
        <v>28</v>
      </c>
      <c r="H471" s="56">
        <v>533</v>
      </c>
      <c r="I471" s="23">
        <f>I470-H471</f>
        <v>-833</v>
      </c>
      <c r="J471" s="47" t="s">
        <v>53</v>
      </c>
    </row>
    <row r="472" spans="2:10" ht="18" customHeight="1">
      <c r="B472" s="165"/>
      <c r="C472" s="102"/>
      <c r="D472" s="15"/>
      <c r="E472" s="69"/>
      <c r="F472" s="107"/>
      <c r="G472" s="12" t="s">
        <v>40</v>
      </c>
      <c r="H472" s="73">
        <v>100</v>
      </c>
      <c r="I472" s="23">
        <f t="shared" ref="I472:I474" si="73">I471-H472</f>
        <v>-933</v>
      </c>
      <c r="J472" s="47" t="s">
        <v>53</v>
      </c>
    </row>
    <row r="473" spans="2:10" ht="18" customHeight="1">
      <c r="B473" s="165"/>
      <c r="C473" s="108"/>
      <c r="D473" s="14"/>
      <c r="E473" s="20"/>
      <c r="F473" s="107"/>
      <c r="G473" s="12" t="s">
        <v>41</v>
      </c>
      <c r="H473" s="56">
        <v>63</v>
      </c>
      <c r="I473" s="23">
        <f t="shared" si="73"/>
        <v>-996</v>
      </c>
      <c r="J473" s="47" t="s">
        <v>53</v>
      </c>
    </row>
    <row r="474" spans="2:10" ht="18" customHeight="1">
      <c r="B474" s="165"/>
      <c r="C474" s="102"/>
      <c r="D474" s="15"/>
      <c r="E474" s="16"/>
      <c r="F474" s="106"/>
      <c r="G474" s="12" t="s">
        <v>42</v>
      </c>
      <c r="H474" s="56">
        <v>74</v>
      </c>
      <c r="I474" s="23">
        <f t="shared" si="73"/>
        <v>-1070</v>
      </c>
      <c r="J474" s="47" t="s">
        <v>53</v>
      </c>
    </row>
    <row r="475" spans="2:10" ht="18" customHeight="1">
      <c r="B475" s="165"/>
      <c r="C475" s="110" t="s">
        <v>51</v>
      </c>
      <c r="D475" s="15" t="s">
        <v>55</v>
      </c>
      <c r="E475" s="16">
        <f>100000/185</f>
        <v>540.54054054054052</v>
      </c>
      <c r="F475" s="107" t="s">
        <v>33</v>
      </c>
      <c r="G475" s="12" t="s">
        <v>50</v>
      </c>
      <c r="H475" s="56">
        <v>366</v>
      </c>
      <c r="I475" s="23">
        <f>I474-H475+E475</f>
        <v>-895.45945945945948</v>
      </c>
      <c r="J475" s="47" t="s">
        <v>53</v>
      </c>
    </row>
    <row r="476" spans="2:10" ht="18" customHeight="1">
      <c r="B476" s="165"/>
      <c r="C476" s="110"/>
      <c r="D476" s="15"/>
      <c r="E476" s="16"/>
      <c r="F476" s="107" t="s">
        <v>51</v>
      </c>
      <c r="G476" s="12" t="s">
        <v>34</v>
      </c>
      <c r="H476" s="56">
        <v>550</v>
      </c>
      <c r="I476" s="23">
        <f t="shared" ref="I476:I478" si="74">I475-H476+E476</f>
        <v>-1445.4594594594596</v>
      </c>
      <c r="J476" s="47" t="s">
        <v>53</v>
      </c>
    </row>
    <row r="477" spans="2:10" ht="18" customHeight="1">
      <c r="B477" s="165"/>
      <c r="C477" s="102"/>
      <c r="D477" s="15"/>
      <c r="E477" s="16"/>
      <c r="F477" s="107" t="s">
        <v>57</v>
      </c>
      <c r="G477" s="12" t="s">
        <v>30</v>
      </c>
      <c r="H477" s="56">
        <v>300</v>
      </c>
      <c r="I477" s="23">
        <f t="shared" si="74"/>
        <v>-1745.4594594594596</v>
      </c>
      <c r="J477" s="47" t="s">
        <v>53</v>
      </c>
    </row>
    <row r="478" spans="2:10" ht="18" customHeight="1">
      <c r="B478" s="165"/>
      <c r="C478" s="102"/>
      <c r="D478" s="15"/>
      <c r="E478" s="16"/>
      <c r="F478" s="107"/>
      <c r="G478" s="18" t="s">
        <v>69</v>
      </c>
      <c r="H478" s="60">
        <v>81</v>
      </c>
      <c r="I478" s="158">
        <f t="shared" si="74"/>
        <v>-1826.4594594594596</v>
      </c>
      <c r="J478" s="159" t="s">
        <v>53</v>
      </c>
    </row>
    <row r="479" spans="2:10" ht="18" customHeight="1">
      <c r="B479" s="165"/>
      <c r="C479" s="110" t="s">
        <v>73</v>
      </c>
      <c r="D479" s="15" t="s">
        <v>72</v>
      </c>
      <c r="E479" s="16">
        <f>200000/185</f>
        <v>1081.081081081081</v>
      </c>
      <c r="F479" s="107" t="s">
        <v>86</v>
      </c>
      <c r="G479" s="36" t="s">
        <v>87</v>
      </c>
      <c r="H479" s="60">
        <v>300</v>
      </c>
      <c r="I479" s="158">
        <f>I478-H479+E479+E480</f>
        <v>-975.37837837837856</v>
      </c>
      <c r="J479" s="159" t="s">
        <v>53</v>
      </c>
    </row>
    <row r="480" spans="2:10" ht="18" customHeight="1">
      <c r="B480" s="165"/>
      <c r="C480" s="102" t="s">
        <v>71</v>
      </c>
      <c r="D480" s="15" t="s">
        <v>96</v>
      </c>
      <c r="E480" s="16">
        <v>70</v>
      </c>
      <c r="F480" s="107" t="s">
        <v>91</v>
      </c>
      <c r="G480" s="18" t="s">
        <v>34</v>
      </c>
      <c r="H480" s="60">
        <v>1000</v>
      </c>
      <c r="I480" s="158">
        <f>I479-H480+E481</f>
        <v>727.32432432432392</v>
      </c>
      <c r="J480" s="159" t="s">
        <v>53</v>
      </c>
    </row>
    <row r="481" spans="2:10" ht="18" customHeight="1">
      <c r="B481" s="165"/>
      <c r="C481" s="102" t="s">
        <v>105</v>
      </c>
      <c r="D481" s="15" t="s">
        <v>56</v>
      </c>
      <c r="E481" s="16">
        <f>500000/185</f>
        <v>2702.7027027027025</v>
      </c>
      <c r="F481" s="106" t="s">
        <v>105</v>
      </c>
      <c r="G481" s="18" t="s">
        <v>87</v>
      </c>
      <c r="H481" s="60">
        <v>300</v>
      </c>
      <c r="I481" s="158">
        <f>I480-H481</f>
        <v>427.32432432432392</v>
      </c>
      <c r="J481" s="159" t="s">
        <v>53</v>
      </c>
    </row>
    <row r="482" spans="2:10" ht="18" customHeight="1">
      <c r="B482" s="165"/>
      <c r="C482" s="102"/>
      <c r="D482" s="15"/>
      <c r="E482" s="16"/>
      <c r="F482" s="107" t="s">
        <v>125</v>
      </c>
      <c r="G482" s="36" t="s">
        <v>34</v>
      </c>
      <c r="H482" s="60">
        <v>300</v>
      </c>
      <c r="I482" s="158">
        <f>I481-H482</f>
        <v>127.32432432432392</v>
      </c>
      <c r="J482" s="159" t="s">
        <v>53</v>
      </c>
    </row>
    <row r="483" spans="2:10" ht="18" customHeight="1">
      <c r="B483" s="165"/>
      <c r="C483" s="102" t="s">
        <v>140</v>
      </c>
      <c r="D483" s="15" t="s">
        <v>72</v>
      </c>
      <c r="E483" s="16">
        <f>200000/190</f>
        <v>1052.6315789473683</v>
      </c>
      <c r="F483" s="107" t="s">
        <v>134</v>
      </c>
      <c r="G483" s="36" t="s">
        <v>34</v>
      </c>
      <c r="H483" s="60">
        <v>500</v>
      </c>
      <c r="I483" s="158">
        <f>I482-H483+E483</f>
        <v>679.95590327169225</v>
      </c>
      <c r="J483" s="159" t="s">
        <v>53</v>
      </c>
    </row>
    <row r="484" spans="2:10" ht="18" customHeight="1">
      <c r="B484" s="165"/>
      <c r="C484" s="102"/>
      <c r="D484" s="15"/>
      <c r="E484" s="69"/>
      <c r="F484" s="107" t="s">
        <v>140</v>
      </c>
      <c r="G484" s="18" t="s">
        <v>34</v>
      </c>
      <c r="H484" s="60">
        <v>200</v>
      </c>
      <c r="I484" s="158">
        <f>I483-H484+E484</f>
        <v>479.95590327169225</v>
      </c>
      <c r="J484" s="159" t="s">
        <v>53</v>
      </c>
    </row>
    <row r="485" spans="2:10" ht="18" customHeight="1">
      <c r="B485" s="165"/>
      <c r="C485" s="102"/>
      <c r="D485" s="15"/>
      <c r="E485" s="69"/>
      <c r="F485" s="107"/>
      <c r="G485" s="18" t="s">
        <v>34</v>
      </c>
      <c r="H485" s="60">
        <v>800</v>
      </c>
      <c r="I485" s="158">
        <f t="shared" ref="I485:I491" si="75">I484-H485+E485</f>
        <v>-320.04409672830775</v>
      </c>
      <c r="J485" s="159" t="s">
        <v>53</v>
      </c>
    </row>
    <row r="486" spans="2:10" ht="18" customHeight="1">
      <c r="B486" s="165"/>
      <c r="C486" s="102"/>
      <c r="D486" s="15"/>
      <c r="E486" s="16"/>
      <c r="F486" s="108" t="s">
        <v>167</v>
      </c>
      <c r="G486" s="18" t="s">
        <v>34</v>
      </c>
      <c r="H486" s="60">
        <v>550</v>
      </c>
      <c r="I486" s="158">
        <f t="shared" si="75"/>
        <v>-870.04409672830775</v>
      </c>
      <c r="J486" s="159" t="s">
        <v>53</v>
      </c>
    </row>
    <row r="487" spans="2:10" ht="18" customHeight="1">
      <c r="B487" s="165"/>
      <c r="C487" s="102"/>
      <c r="D487" s="15"/>
      <c r="E487" s="16"/>
      <c r="F487" s="107" t="s">
        <v>171</v>
      </c>
      <c r="G487" s="18" t="s">
        <v>172</v>
      </c>
      <c r="H487" s="60">
        <v>290.39999999999998</v>
      </c>
      <c r="I487" s="158">
        <f t="shared" si="75"/>
        <v>-1160.4440967283076</v>
      </c>
      <c r="J487" s="159" t="s">
        <v>53</v>
      </c>
    </row>
    <row r="488" spans="2:10" ht="18" customHeight="1">
      <c r="B488" s="165"/>
      <c r="C488" s="102"/>
      <c r="D488" s="15"/>
      <c r="E488" s="16"/>
      <c r="F488" s="108" t="s">
        <v>180</v>
      </c>
      <c r="G488" s="18" t="s">
        <v>34</v>
      </c>
      <c r="H488" s="60">
        <v>270</v>
      </c>
      <c r="I488" s="158">
        <f t="shared" si="75"/>
        <v>-1430.4440967283076</v>
      </c>
      <c r="J488" s="159" t="s">
        <v>53</v>
      </c>
    </row>
    <row r="489" spans="2:10" ht="18" customHeight="1">
      <c r="B489" s="165"/>
      <c r="C489" s="102"/>
      <c r="D489" s="15"/>
      <c r="E489" s="16"/>
      <c r="F489" s="108" t="s">
        <v>194</v>
      </c>
      <c r="G489" s="18" t="s">
        <v>34</v>
      </c>
      <c r="H489" s="60">
        <v>200</v>
      </c>
      <c r="I489" s="158">
        <f t="shared" si="75"/>
        <v>-1630.4440967283076</v>
      </c>
      <c r="J489" s="159" t="s">
        <v>53</v>
      </c>
    </row>
    <row r="490" spans="2:10" ht="18" customHeight="1">
      <c r="B490" s="165"/>
      <c r="C490" s="102" t="s">
        <v>192</v>
      </c>
      <c r="D490" s="15" t="s">
        <v>55</v>
      </c>
      <c r="E490" s="16">
        <f>100000/190</f>
        <v>526.31578947368416</v>
      </c>
      <c r="F490" s="108" t="s">
        <v>195</v>
      </c>
      <c r="G490" s="18" t="s">
        <v>34</v>
      </c>
      <c r="H490" s="60">
        <v>1100</v>
      </c>
      <c r="I490" s="158">
        <f t="shared" si="75"/>
        <v>-2204.1283072546235</v>
      </c>
      <c r="J490" s="159" t="s">
        <v>53</v>
      </c>
    </row>
    <row r="491" spans="2:10" ht="18" customHeight="1">
      <c r="B491" s="165"/>
      <c r="C491" s="110" t="s">
        <v>198</v>
      </c>
      <c r="D491" s="15" t="s">
        <v>72</v>
      </c>
      <c r="E491" s="16">
        <f>200000/190</f>
        <v>1052.6315789473683</v>
      </c>
      <c r="F491" s="108" t="s">
        <v>190</v>
      </c>
      <c r="G491" s="18" t="s">
        <v>191</v>
      </c>
      <c r="H491" s="60">
        <v>400</v>
      </c>
      <c r="I491" s="158">
        <f t="shared" si="75"/>
        <v>-1551.4967283072551</v>
      </c>
      <c r="J491" s="159" t="s">
        <v>53</v>
      </c>
    </row>
    <row r="492" spans="2:10" ht="18" customHeight="1">
      <c r="B492" s="165"/>
      <c r="C492" s="102"/>
      <c r="D492" s="15"/>
      <c r="E492" s="16"/>
      <c r="F492" s="107" t="s">
        <v>198</v>
      </c>
      <c r="G492" s="18" t="s">
        <v>87</v>
      </c>
      <c r="H492" s="60">
        <v>300</v>
      </c>
      <c r="I492" s="158">
        <f t="shared" ref="I492" si="76">I491-H492+E492</f>
        <v>-1851.4967283072551</v>
      </c>
      <c r="J492" s="159" t="s">
        <v>53</v>
      </c>
    </row>
    <row r="493" spans="2:10" ht="18" customHeight="1">
      <c r="B493" s="165"/>
      <c r="C493" s="102"/>
      <c r="D493" s="15"/>
      <c r="E493" s="16"/>
      <c r="F493" s="107" t="s">
        <v>202</v>
      </c>
      <c r="G493" s="12" t="s">
        <v>34</v>
      </c>
      <c r="H493" s="56">
        <v>500</v>
      </c>
      <c r="I493" s="158">
        <f t="shared" ref="I493" si="77">I492-H493+E493</f>
        <v>-2351.4967283072551</v>
      </c>
      <c r="J493" s="159" t="s">
        <v>53</v>
      </c>
    </row>
    <row r="494" spans="2:10" ht="18" customHeight="1">
      <c r="B494" s="165"/>
      <c r="C494" s="102"/>
      <c r="D494" s="15"/>
      <c r="E494" s="16"/>
      <c r="F494" s="107"/>
      <c r="G494" s="12"/>
      <c r="H494" s="56"/>
      <c r="I494" s="83"/>
      <c r="J494" s="47"/>
    </row>
    <row r="495" spans="2:10" ht="18" customHeight="1">
      <c r="B495" s="165"/>
      <c r="C495" s="102"/>
      <c r="D495" s="15"/>
      <c r="E495" s="16"/>
      <c r="F495" s="106"/>
      <c r="G495" s="12"/>
      <c r="H495" s="56"/>
      <c r="I495" s="83"/>
      <c r="J495" s="47"/>
    </row>
    <row r="496" spans="2:10" ht="18" customHeight="1">
      <c r="B496" s="165"/>
      <c r="C496" s="102"/>
      <c r="D496" s="15"/>
      <c r="E496" s="16"/>
      <c r="F496" s="107"/>
      <c r="G496" s="12"/>
      <c r="H496" s="56"/>
      <c r="I496" s="83"/>
      <c r="J496" s="33"/>
    </row>
    <row r="497" spans="2:10" ht="18" customHeight="1">
      <c r="B497" s="165"/>
      <c r="C497" s="102"/>
      <c r="D497" s="15"/>
      <c r="E497" s="16"/>
      <c r="F497" s="107"/>
      <c r="G497" s="12"/>
      <c r="H497" s="56"/>
      <c r="I497" s="83"/>
      <c r="J497" s="33"/>
    </row>
    <row r="498" spans="2:10" ht="18" customHeight="1">
      <c r="B498" s="165"/>
      <c r="C498" s="102"/>
      <c r="D498" s="15"/>
      <c r="E498" s="16"/>
      <c r="F498" s="107"/>
      <c r="G498" s="12"/>
      <c r="H498" s="56"/>
      <c r="I498" s="83"/>
      <c r="J498" s="33"/>
    </row>
    <row r="499" spans="2:10" ht="18" customHeight="1">
      <c r="B499" s="165"/>
      <c r="C499" s="102"/>
      <c r="D499" s="15"/>
      <c r="E499" s="16"/>
      <c r="F499" s="107"/>
      <c r="G499" s="18"/>
      <c r="H499" s="60"/>
      <c r="I499" s="83"/>
      <c r="J499" s="33"/>
    </row>
    <row r="500" spans="2:10" ht="18" customHeight="1">
      <c r="B500" s="166"/>
      <c r="C500" s="104"/>
      <c r="D500" s="70"/>
      <c r="E500" s="70"/>
      <c r="F500" s="104"/>
      <c r="G500" s="70"/>
      <c r="H500" s="96"/>
      <c r="I500" s="96"/>
      <c r="J500" s="70"/>
    </row>
    <row r="501" spans="2:10" ht="18" customHeight="1">
      <c r="D501" s="3"/>
      <c r="E501" s="44"/>
      <c r="H501" s="40"/>
      <c r="I501" s="45"/>
    </row>
    <row r="502" spans="2:10" ht="18" customHeight="1">
      <c r="B502" s="62"/>
      <c r="D502" s="3"/>
      <c r="E502" s="4"/>
      <c r="G502" s="5"/>
      <c r="I502" s="63"/>
      <c r="J502" s="64"/>
    </row>
    <row r="503" spans="2:10" ht="18" customHeight="1">
      <c r="B503" s="27" t="s">
        <v>1</v>
      </c>
      <c r="C503" s="101" t="s">
        <v>2</v>
      </c>
      <c r="D503" s="19" t="s">
        <v>18</v>
      </c>
      <c r="E503" s="7" t="s">
        <v>19</v>
      </c>
      <c r="F503" s="105" t="s">
        <v>3</v>
      </c>
      <c r="G503" s="8" t="s">
        <v>4</v>
      </c>
      <c r="H503" s="9" t="s">
        <v>20</v>
      </c>
      <c r="I503" s="28" t="s">
        <v>21</v>
      </c>
      <c r="J503" s="46" t="s">
        <v>31</v>
      </c>
    </row>
    <row r="504" spans="2:10" ht="18" customHeight="1">
      <c r="B504" s="170" t="s">
        <v>16</v>
      </c>
      <c r="C504" s="110" t="s">
        <v>24</v>
      </c>
      <c r="D504" s="115">
        <v>200000</v>
      </c>
      <c r="E504" s="127">
        <f>D504/185</f>
        <v>1081.081081081081</v>
      </c>
      <c r="F504" s="106" t="s">
        <v>29</v>
      </c>
      <c r="G504" s="12" t="s">
        <v>30</v>
      </c>
      <c r="H504" s="56">
        <v>300</v>
      </c>
      <c r="I504" s="30">
        <f>E504-H504</f>
        <v>781.08108108108104</v>
      </c>
      <c r="J504" s="47" t="s">
        <v>53</v>
      </c>
    </row>
    <row r="505" spans="2:10" ht="18" customHeight="1">
      <c r="B505" s="171"/>
      <c r="C505" s="102"/>
      <c r="D505" s="115"/>
      <c r="E505" s="127"/>
      <c r="F505" s="107" t="s">
        <v>27</v>
      </c>
      <c r="G505" s="12" t="s">
        <v>28</v>
      </c>
      <c r="H505" s="56">
        <v>533</v>
      </c>
      <c r="I505" s="23">
        <f>I504-H505</f>
        <v>248.08108108108104</v>
      </c>
      <c r="J505" s="47" t="s">
        <v>53</v>
      </c>
    </row>
    <row r="506" spans="2:10" ht="18" customHeight="1">
      <c r="B506" s="171"/>
      <c r="C506" s="102"/>
      <c r="D506" s="115"/>
      <c r="E506" s="127"/>
      <c r="F506" s="107"/>
      <c r="G506" s="12" t="s">
        <v>40</v>
      </c>
      <c r="H506" s="56">
        <v>100</v>
      </c>
      <c r="I506" s="23">
        <f t="shared" ref="I506:I509" si="78">I505-H506</f>
        <v>148.08108108108104</v>
      </c>
      <c r="J506" s="47" t="s">
        <v>53</v>
      </c>
    </row>
    <row r="507" spans="2:10" ht="18" customHeight="1">
      <c r="B507" s="171"/>
      <c r="C507" s="102"/>
      <c r="D507" s="115"/>
      <c r="E507" s="127"/>
      <c r="F507" s="107"/>
      <c r="G507" s="12" t="s">
        <v>41</v>
      </c>
      <c r="H507" s="56">
        <v>261</v>
      </c>
      <c r="I507" s="23">
        <f t="shared" si="78"/>
        <v>-112.91891891891896</v>
      </c>
      <c r="J507" s="47" t="s">
        <v>53</v>
      </c>
    </row>
    <row r="508" spans="2:10" ht="18" customHeight="1">
      <c r="B508" s="171"/>
      <c r="C508" s="102"/>
      <c r="D508" s="115"/>
      <c r="E508" s="127"/>
      <c r="F508" s="108"/>
      <c r="G508" s="12" t="s">
        <v>42</v>
      </c>
      <c r="H508" s="56">
        <v>90</v>
      </c>
      <c r="I508" s="23">
        <f t="shared" si="78"/>
        <v>-202.91891891891896</v>
      </c>
      <c r="J508" s="47" t="s">
        <v>53</v>
      </c>
    </row>
    <row r="509" spans="2:10" ht="18" customHeight="1">
      <c r="B509" s="171"/>
      <c r="C509" s="102"/>
      <c r="D509" s="115"/>
      <c r="E509" s="127"/>
      <c r="F509" s="107" t="s">
        <v>33</v>
      </c>
      <c r="G509" s="12" t="s">
        <v>50</v>
      </c>
      <c r="H509" s="56">
        <v>366</v>
      </c>
      <c r="I509" s="23">
        <f t="shared" si="78"/>
        <v>-568.91891891891896</v>
      </c>
      <c r="J509" s="47" t="s">
        <v>53</v>
      </c>
    </row>
    <row r="510" spans="2:10" ht="18" customHeight="1">
      <c r="B510" s="171"/>
      <c r="C510" s="110" t="s">
        <v>57</v>
      </c>
      <c r="D510" s="115" t="s">
        <v>59</v>
      </c>
      <c r="E510" s="127">
        <f>300000/183</f>
        <v>1639.344262295082</v>
      </c>
      <c r="F510" s="107"/>
      <c r="G510" s="12" t="s">
        <v>47</v>
      </c>
      <c r="H510" s="56">
        <v>79</v>
      </c>
      <c r="I510" s="23">
        <f t="shared" ref="I510:I515" si="79">I509-H510+E510</f>
        <v>991.42534337616303</v>
      </c>
      <c r="J510" s="47" t="s">
        <v>53</v>
      </c>
    </row>
    <row r="511" spans="2:10" ht="18" customHeight="1">
      <c r="B511" s="171"/>
      <c r="C511" s="102"/>
      <c r="D511" s="115"/>
      <c r="E511" s="127"/>
      <c r="F511" s="107" t="s">
        <v>57</v>
      </c>
      <c r="G511" s="12" t="s">
        <v>30</v>
      </c>
      <c r="H511" s="56">
        <v>300</v>
      </c>
      <c r="I511" s="23">
        <f t="shared" si="79"/>
        <v>691.42534337616303</v>
      </c>
      <c r="J511" s="47" t="s">
        <v>53</v>
      </c>
    </row>
    <row r="512" spans="2:10" ht="18" customHeight="1">
      <c r="B512" s="171"/>
      <c r="C512" s="102"/>
      <c r="D512" s="115"/>
      <c r="E512" s="127"/>
      <c r="F512" s="106" t="s">
        <v>67</v>
      </c>
      <c r="G512" s="14" t="s">
        <v>34</v>
      </c>
      <c r="H512" s="56">
        <v>300</v>
      </c>
      <c r="I512" s="23">
        <f t="shared" si="79"/>
        <v>391.42534337616303</v>
      </c>
      <c r="J512" s="47" t="s">
        <v>53</v>
      </c>
    </row>
    <row r="513" spans="2:10" ht="18" customHeight="1">
      <c r="B513" s="171"/>
      <c r="C513" s="102" t="s">
        <v>71</v>
      </c>
      <c r="D513" s="15" t="s">
        <v>96</v>
      </c>
      <c r="E513" s="16">
        <v>70</v>
      </c>
      <c r="F513" s="107" t="s">
        <v>86</v>
      </c>
      <c r="G513" s="15" t="s">
        <v>87</v>
      </c>
      <c r="H513" s="60">
        <v>300</v>
      </c>
      <c r="I513" s="23">
        <f t="shared" si="79"/>
        <v>161.42534337616303</v>
      </c>
      <c r="J513" s="47" t="s">
        <v>53</v>
      </c>
    </row>
    <row r="514" spans="2:10" ht="18" customHeight="1">
      <c r="B514" s="171"/>
      <c r="C514" s="102"/>
      <c r="D514" s="15"/>
      <c r="E514" s="127"/>
      <c r="F514" s="106" t="s">
        <v>130</v>
      </c>
      <c r="G514" s="12" t="s">
        <v>30</v>
      </c>
      <c r="H514" s="56">
        <v>400</v>
      </c>
      <c r="I514" s="23">
        <f t="shared" si="79"/>
        <v>-238.57465662383697</v>
      </c>
      <c r="J514" s="47" t="s">
        <v>53</v>
      </c>
    </row>
    <row r="515" spans="2:10" ht="18" customHeight="1">
      <c r="B515" s="171"/>
      <c r="C515" s="102"/>
      <c r="D515" s="15"/>
      <c r="E515" s="127"/>
      <c r="F515" s="107" t="s">
        <v>138</v>
      </c>
      <c r="G515" s="18" t="s">
        <v>139</v>
      </c>
      <c r="H515" s="60">
        <v>100</v>
      </c>
      <c r="I515" s="23">
        <f t="shared" si="79"/>
        <v>-338.57465662383697</v>
      </c>
      <c r="J515" s="47" t="s">
        <v>53</v>
      </c>
    </row>
    <row r="516" spans="2:10" ht="18" customHeight="1">
      <c r="B516" s="171"/>
      <c r="C516" s="102"/>
      <c r="D516" s="15"/>
      <c r="E516" s="127"/>
      <c r="F516" s="106" t="s">
        <v>161</v>
      </c>
      <c r="G516" s="12" t="s">
        <v>30</v>
      </c>
      <c r="H516" s="56">
        <v>400</v>
      </c>
      <c r="I516" s="23">
        <f t="shared" ref="I516" si="80">I515-H516+E516</f>
        <v>-738.57465662383697</v>
      </c>
      <c r="J516" s="47" t="s">
        <v>53</v>
      </c>
    </row>
    <row r="517" spans="2:10" ht="18" customHeight="1">
      <c r="B517" s="171"/>
      <c r="C517" s="102"/>
      <c r="D517" s="15"/>
      <c r="E517" s="127"/>
      <c r="F517" s="107" t="s">
        <v>171</v>
      </c>
      <c r="G517" s="18" t="s">
        <v>172</v>
      </c>
      <c r="H517" s="60">
        <v>290.39999999999998</v>
      </c>
      <c r="I517" s="23">
        <f t="shared" ref="I517" si="81">I516-H517+E517</f>
        <v>-1028.9746566238368</v>
      </c>
      <c r="J517" s="47" t="s">
        <v>53</v>
      </c>
    </row>
    <row r="518" spans="2:10" ht="18" customHeight="1">
      <c r="B518" s="171"/>
      <c r="C518" s="102"/>
      <c r="D518" s="15"/>
      <c r="E518" s="127"/>
      <c r="F518" s="108" t="s">
        <v>190</v>
      </c>
      <c r="G518" s="12" t="s">
        <v>191</v>
      </c>
      <c r="H518" s="56">
        <v>400</v>
      </c>
      <c r="I518" s="23">
        <f t="shared" ref="I518" si="82">I517-H518+E518</f>
        <v>-1428.9746566238368</v>
      </c>
      <c r="J518" s="47" t="s">
        <v>53</v>
      </c>
    </row>
    <row r="519" spans="2:10" ht="18" customHeight="1">
      <c r="B519" s="171"/>
      <c r="C519" s="102"/>
      <c r="D519" s="15"/>
      <c r="E519" s="127"/>
      <c r="F519" s="107" t="s">
        <v>198</v>
      </c>
      <c r="G519" s="18" t="s">
        <v>87</v>
      </c>
      <c r="H519" s="60">
        <v>300</v>
      </c>
      <c r="I519" s="23">
        <f t="shared" ref="I519" si="83">I518-H519+E519</f>
        <v>-1728.9746566238368</v>
      </c>
      <c r="J519" s="47" t="s">
        <v>53</v>
      </c>
    </row>
    <row r="520" spans="2:10" ht="18" customHeight="1">
      <c r="B520" s="171"/>
      <c r="C520" s="102"/>
      <c r="D520" s="15"/>
      <c r="E520" s="127"/>
      <c r="F520" s="107"/>
      <c r="G520" s="12"/>
      <c r="H520" s="56"/>
      <c r="I520" s="23"/>
      <c r="J520" s="47"/>
    </row>
    <row r="521" spans="2:10" ht="18" customHeight="1">
      <c r="B521" s="171"/>
      <c r="C521" s="102"/>
      <c r="D521" s="15"/>
      <c r="E521" s="127"/>
      <c r="F521" s="107"/>
      <c r="G521" s="12"/>
      <c r="H521" s="56"/>
      <c r="I521" s="23"/>
      <c r="J521" s="47"/>
    </row>
    <row r="522" spans="2:10" ht="18" customHeight="1">
      <c r="B522" s="171"/>
      <c r="C522" s="102"/>
      <c r="D522" s="15"/>
      <c r="E522" s="16"/>
      <c r="F522" s="107"/>
      <c r="G522" s="12"/>
      <c r="H522" s="73"/>
      <c r="I522" s="23"/>
      <c r="J522" s="47"/>
    </row>
    <row r="523" spans="2:10" ht="18" customHeight="1">
      <c r="B523" s="171"/>
      <c r="C523" s="102"/>
      <c r="D523" s="15"/>
      <c r="E523" s="16"/>
      <c r="F523" s="107"/>
      <c r="G523" s="12"/>
      <c r="H523" s="56"/>
      <c r="I523" s="23"/>
      <c r="J523" s="47"/>
    </row>
    <row r="524" spans="2:10" ht="18" customHeight="1">
      <c r="B524" s="172"/>
      <c r="C524" s="104"/>
      <c r="D524" s="70"/>
      <c r="E524" s="70"/>
      <c r="F524" s="104"/>
      <c r="G524" s="70"/>
      <c r="H524" s="96"/>
      <c r="I524" s="99"/>
      <c r="J524" s="70"/>
    </row>
    <row r="525" spans="2:10" ht="18" customHeight="1">
      <c r="B525" s="62"/>
      <c r="D525" s="3"/>
      <c r="E525" s="4"/>
      <c r="G525" s="5"/>
      <c r="I525" s="63"/>
      <c r="J525" s="64"/>
    </row>
    <row r="526" spans="2:10" ht="18" customHeight="1">
      <c r="D526" s="3"/>
      <c r="E526" s="44"/>
      <c r="H526" s="40"/>
      <c r="I526" s="45"/>
    </row>
    <row r="527" spans="2:10" ht="18" customHeight="1">
      <c r="B527" s="27" t="s">
        <v>1</v>
      </c>
      <c r="C527" s="101" t="s">
        <v>2</v>
      </c>
      <c r="D527" s="19" t="s">
        <v>18</v>
      </c>
      <c r="E527" s="7" t="s">
        <v>19</v>
      </c>
      <c r="F527" s="105" t="s">
        <v>3</v>
      </c>
      <c r="G527" s="8" t="s">
        <v>4</v>
      </c>
      <c r="H527" s="9" t="s">
        <v>20</v>
      </c>
      <c r="I527" s="28" t="s">
        <v>21</v>
      </c>
      <c r="J527" s="46" t="s">
        <v>31</v>
      </c>
    </row>
    <row r="528" spans="2:10" ht="18" customHeight="1">
      <c r="B528" s="161" t="s">
        <v>17</v>
      </c>
      <c r="C528" s="110" t="s">
        <v>26</v>
      </c>
      <c r="D528" s="115">
        <v>500000</v>
      </c>
      <c r="E528" s="127">
        <f>D528/185</f>
        <v>2702.7027027027025</v>
      </c>
      <c r="F528" s="106" t="s">
        <v>29</v>
      </c>
      <c r="G528" s="12" t="s">
        <v>30</v>
      </c>
      <c r="H528" s="56">
        <v>300</v>
      </c>
      <c r="I528" s="30">
        <f>E528-H528</f>
        <v>2402.7027027027025</v>
      </c>
      <c r="J528" s="47" t="s">
        <v>53</v>
      </c>
    </row>
    <row r="529" spans="2:11" ht="18" customHeight="1">
      <c r="B529" s="162"/>
      <c r="C529" s="102"/>
      <c r="D529" s="115"/>
      <c r="E529" s="127"/>
      <c r="F529" s="107" t="s">
        <v>27</v>
      </c>
      <c r="G529" s="12" t="s">
        <v>28</v>
      </c>
      <c r="H529" s="56">
        <v>533</v>
      </c>
      <c r="I529" s="23">
        <f>I528-H529</f>
        <v>1869.7027027027025</v>
      </c>
      <c r="J529" s="47" t="s">
        <v>53</v>
      </c>
    </row>
    <row r="530" spans="2:11" ht="18" customHeight="1">
      <c r="B530" s="162"/>
      <c r="C530" s="102"/>
      <c r="D530" s="115"/>
      <c r="E530" s="127"/>
      <c r="F530" s="129"/>
      <c r="G530" s="12" t="s">
        <v>40</v>
      </c>
      <c r="H530" s="74">
        <v>100</v>
      </c>
      <c r="I530" s="23">
        <f t="shared" ref="I530:I535" si="84">I529-H530</f>
        <v>1769.7027027027025</v>
      </c>
      <c r="J530" s="32" t="s">
        <v>53</v>
      </c>
    </row>
    <row r="531" spans="2:11" ht="18" customHeight="1">
      <c r="B531" s="162"/>
      <c r="C531" s="102"/>
      <c r="D531" s="115"/>
      <c r="E531" s="127"/>
      <c r="F531" s="107"/>
      <c r="G531" s="12" t="s">
        <v>41</v>
      </c>
      <c r="H531" s="56">
        <v>220</v>
      </c>
      <c r="I531" s="83">
        <f t="shared" si="84"/>
        <v>1549.7027027027025</v>
      </c>
      <c r="J531" s="47" t="s">
        <v>53</v>
      </c>
    </row>
    <row r="532" spans="2:11" ht="18" customHeight="1">
      <c r="B532" s="162"/>
      <c r="C532" s="102"/>
      <c r="D532" s="115"/>
      <c r="E532" s="127"/>
      <c r="F532" s="107"/>
      <c r="G532" s="12" t="s">
        <v>42</v>
      </c>
      <c r="H532" s="56">
        <v>90</v>
      </c>
      <c r="I532" s="83">
        <f t="shared" si="84"/>
        <v>1459.7027027027025</v>
      </c>
      <c r="J532" s="47" t="s">
        <v>53</v>
      </c>
    </row>
    <row r="533" spans="2:11" ht="18" customHeight="1">
      <c r="B533" s="162"/>
      <c r="C533" s="102"/>
      <c r="D533" s="115"/>
      <c r="E533" s="127"/>
      <c r="F533" s="107" t="s">
        <v>33</v>
      </c>
      <c r="G533" s="12" t="s">
        <v>50</v>
      </c>
      <c r="H533" s="56">
        <v>366</v>
      </c>
      <c r="I533" s="83">
        <f t="shared" si="84"/>
        <v>1093.7027027027025</v>
      </c>
      <c r="J533" s="47" t="s">
        <v>53</v>
      </c>
    </row>
    <row r="534" spans="2:11" ht="18" customHeight="1">
      <c r="B534" s="162"/>
      <c r="C534" s="102"/>
      <c r="D534" s="115"/>
      <c r="E534" s="127"/>
      <c r="F534" s="106"/>
      <c r="G534" s="12" t="s">
        <v>47</v>
      </c>
      <c r="H534" s="56">
        <v>79</v>
      </c>
      <c r="I534" s="83">
        <f t="shared" si="84"/>
        <v>1014.7027027027025</v>
      </c>
      <c r="J534" s="47" t="s">
        <v>53</v>
      </c>
    </row>
    <row r="535" spans="2:11" ht="18" customHeight="1">
      <c r="B535" s="162"/>
      <c r="C535" s="108"/>
      <c r="D535" s="114"/>
      <c r="E535" s="128"/>
      <c r="F535" s="106"/>
      <c r="G535" s="12" t="s">
        <v>49</v>
      </c>
      <c r="H535" s="56">
        <v>59</v>
      </c>
      <c r="I535" s="83">
        <f t="shared" si="84"/>
        <v>955.70270270270248</v>
      </c>
      <c r="J535" s="47" t="s">
        <v>53</v>
      </c>
    </row>
    <row r="536" spans="2:11" ht="18" customHeight="1">
      <c r="B536" s="162"/>
      <c r="C536" s="102" t="s">
        <v>71</v>
      </c>
      <c r="D536" s="15" t="s">
        <v>96</v>
      </c>
      <c r="E536" s="16">
        <v>70</v>
      </c>
      <c r="F536" s="107" t="s">
        <v>86</v>
      </c>
      <c r="G536" s="15" t="s">
        <v>87</v>
      </c>
      <c r="H536" s="60">
        <v>300</v>
      </c>
      <c r="I536" s="83">
        <f>I535-H536+E536</f>
        <v>725.70270270270248</v>
      </c>
      <c r="J536" s="47" t="s">
        <v>53</v>
      </c>
    </row>
    <row r="537" spans="2:11" ht="18" customHeight="1">
      <c r="B537" s="162"/>
      <c r="C537" s="108"/>
      <c r="D537" s="114"/>
      <c r="E537" s="128"/>
      <c r="F537" s="107" t="s">
        <v>105</v>
      </c>
      <c r="G537" s="12" t="s">
        <v>34</v>
      </c>
      <c r="H537" s="56">
        <v>726</v>
      </c>
      <c r="I537" s="134">
        <f>I536-H537+E537</f>
        <v>-0.29729729729751853</v>
      </c>
      <c r="J537" s="47" t="s">
        <v>53</v>
      </c>
    </row>
    <row r="538" spans="2:11" ht="18" customHeight="1">
      <c r="B538" s="162"/>
      <c r="C538" s="116" t="s">
        <v>110</v>
      </c>
      <c r="D538" s="114" t="s">
        <v>58</v>
      </c>
      <c r="E538" s="136">
        <f>300000/187</f>
        <v>1604.2780748663101</v>
      </c>
      <c r="F538" s="106" t="s">
        <v>105</v>
      </c>
      <c r="G538" s="12" t="s">
        <v>87</v>
      </c>
      <c r="H538" s="56">
        <v>300</v>
      </c>
      <c r="I538" s="23">
        <f>I537-H538+E538</f>
        <v>1303.9807775690126</v>
      </c>
      <c r="J538" s="47" t="s">
        <v>53</v>
      </c>
      <c r="K538" s="31"/>
    </row>
    <row r="539" spans="2:11" s="31" customFormat="1" ht="18" customHeight="1">
      <c r="B539" s="162"/>
      <c r="C539" s="102"/>
      <c r="D539" s="115"/>
      <c r="E539" s="127"/>
      <c r="F539" s="106" t="s">
        <v>123</v>
      </c>
      <c r="G539" s="12" t="s">
        <v>124</v>
      </c>
      <c r="H539" s="56">
        <v>115</v>
      </c>
      <c r="I539" s="23">
        <f t="shared" ref="I539:I540" si="85">I538-H539+E539</f>
        <v>1188.9807775690126</v>
      </c>
      <c r="J539" s="47" t="s">
        <v>53</v>
      </c>
    </row>
    <row r="540" spans="2:11" s="31" customFormat="1" ht="18" customHeight="1">
      <c r="B540" s="162"/>
      <c r="C540" s="102"/>
      <c r="D540" s="115"/>
      <c r="E540" s="127"/>
      <c r="F540" s="106"/>
      <c r="G540" s="12" t="s">
        <v>98</v>
      </c>
      <c r="H540" s="56">
        <v>62</v>
      </c>
      <c r="I540" s="23">
        <f t="shared" si="85"/>
        <v>1126.9807775690126</v>
      </c>
      <c r="J540" s="47" t="s">
        <v>53</v>
      </c>
      <c r="K540"/>
    </row>
    <row r="541" spans="2:11" s="31" customFormat="1" ht="18" customHeight="1">
      <c r="B541" s="162"/>
      <c r="C541" s="102"/>
      <c r="D541" s="115"/>
      <c r="E541" s="127"/>
      <c r="F541" s="106" t="s">
        <v>135</v>
      </c>
      <c r="G541" s="12" t="s">
        <v>34</v>
      </c>
      <c r="H541" s="56">
        <v>400</v>
      </c>
      <c r="I541" s="23">
        <f t="shared" ref="I541:I542" si="86">I540-H541+E541</f>
        <v>726.98077756901262</v>
      </c>
      <c r="J541" s="47" t="s">
        <v>53</v>
      </c>
      <c r="K541"/>
    </row>
    <row r="542" spans="2:11" s="31" customFormat="1" ht="18" customHeight="1">
      <c r="B542" s="162"/>
      <c r="C542" s="102" t="s">
        <v>136</v>
      </c>
      <c r="D542" s="114" t="s">
        <v>58</v>
      </c>
      <c r="E542" s="136">
        <f>300000/189</f>
        <v>1587.3015873015872</v>
      </c>
      <c r="F542" s="106" t="s">
        <v>136</v>
      </c>
      <c r="G542" s="12" t="s">
        <v>34</v>
      </c>
      <c r="H542" s="56">
        <v>500</v>
      </c>
      <c r="I542" s="23">
        <f t="shared" si="86"/>
        <v>1814.2823648705998</v>
      </c>
      <c r="J542" s="47" t="s">
        <v>53</v>
      </c>
      <c r="K542"/>
    </row>
    <row r="543" spans="2:11" ht="18" customHeight="1">
      <c r="B543" s="162"/>
      <c r="C543" s="108"/>
      <c r="D543" s="14"/>
      <c r="E543" s="20"/>
      <c r="F543" s="108" t="s">
        <v>138</v>
      </c>
      <c r="G543" s="12" t="s">
        <v>34</v>
      </c>
      <c r="H543" s="56">
        <v>600</v>
      </c>
      <c r="I543" s="23">
        <f t="shared" ref="I543" si="87">I542-H543+E543</f>
        <v>1214.2823648705998</v>
      </c>
      <c r="J543" s="47" t="s">
        <v>53</v>
      </c>
    </row>
    <row r="544" spans="2:11" ht="18" customHeight="1">
      <c r="B544" s="162"/>
      <c r="C544" s="108" t="s">
        <v>153</v>
      </c>
      <c r="D544" s="14" t="s">
        <v>155</v>
      </c>
      <c r="E544" s="136">
        <f>200000/189</f>
        <v>1058.2010582010582</v>
      </c>
      <c r="F544" s="106" t="s">
        <v>146</v>
      </c>
      <c r="G544" s="12" t="s">
        <v>34</v>
      </c>
      <c r="H544" s="56">
        <v>1200</v>
      </c>
      <c r="I544" s="23">
        <f t="shared" ref="I544" si="88">I543-H544+E544</f>
        <v>1072.4834230716581</v>
      </c>
      <c r="J544" s="47" t="s">
        <v>53</v>
      </c>
    </row>
    <row r="545" spans="2:10" ht="18" customHeight="1">
      <c r="B545" s="162"/>
      <c r="C545" s="102"/>
      <c r="D545" s="15"/>
      <c r="E545" s="16"/>
      <c r="F545" s="106" t="s">
        <v>161</v>
      </c>
      <c r="G545" s="12" t="s">
        <v>30</v>
      </c>
      <c r="H545" s="56">
        <v>300</v>
      </c>
      <c r="I545" s="23">
        <f t="shared" ref="I545" si="89">I544-H545+E545</f>
        <v>772.48342307165808</v>
      </c>
      <c r="J545" s="47" t="s">
        <v>53</v>
      </c>
    </row>
    <row r="546" spans="2:10" ht="18" customHeight="1">
      <c r="B546" s="162"/>
      <c r="C546" s="102"/>
      <c r="D546" s="15"/>
      <c r="E546" s="16"/>
      <c r="F546" s="106"/>
      <c r="G546" s="18" t="s">
        <v>34</v>
      </c>
      <c r="H546" s="56">
        <v>400</v>
      </c>
      <c r="I546" s="23">
        <f t="shared" ref="I546" si="90">I545-H546+E546</f>
        <v>372.48342307165808</v>
      </c>
      <c r="J546" s="47" t="s">
        <v>53</v>
      </c>
    </row>
    <row r="547" spans="2:10" ht="18" customHeight="1">
      <c r="B547" s="162"/>
      <c r="C547" s="102"/>
      <c r="D547" s="15"/>
      <c r="E547" s="16"/>
      <c r="F547" s="107" t="s">
        <v>171</v>
      </c>
      <c r="G547" s="18" t="s">
        <v>172</v>
      </c>
      <c r="H547" s="60">
        <v>324</v>
      </c>
      <c r="I547" s="23">
        <f t="shared" ref="I547" si="91">I546-H547+E547</f>
        <v>48.483423071658081</v>
      </c>
      <c r="J547" s="47" t="s">
        <v>53</v>
      </c>
    </row>
    <row r="548" spans="2:10" ht="18" customHeight="1">
      <c r="B548" s="162"/>
      <c r="C548" s="110" t="s">
        <v>176</v>
      </c>
      <c r="D548" s="14" t="s">
        <v>72</v>
      </c>
      <c r="E548" s="136">
        <f>200000/190</f>
        <v>1052.6315789473683</v>
      </c>
      <c r="F548" s="107" t="s">
        <v>176</v>
      </c>
      <c r="G548" s="12" t="s">
        <v>34</v>
      </c>
      <c r="H548" s="56">
        <v>500</v>
      </c>
      <c r="I548" s="23">
        <f t="shared" ref="I548" si="92">I547-H548+E548</f>
        <v>601.11500201902641</v>
      </c>
      <c r="J548" s="47" t="s">
        <v>53</v>
      </c>
    </row>
    <row r="549" spans="2:10" ht="18" customHeight="1">
      <c r="B549" s="162"/>
      <c r="C549" s="102"/>
      <c r="D549" s="15"/>
      <c r="E549" s="16"/>
      <c r="F549" s="107" t="s">
        <v>186</v>
      </c>
      <c r="G549" s="12" t="s">
        <v>34</v>
      </c>
      <c r="H549" s="56">
        <v>90</v>
      </c>
      <c r="I549" s="23">
        <f t="shared" ref="I549:I550" si="93">I548-H549+E549</f>
        <v>511.11500201902641</v>
      </c>
      <c r="J549" s="47" t="s">
        <v>53</v>
      </c>
    </row>
    <row r="550" spans="2:10" ht="18" customHeight="1">
      <c r="B550" s="162"/>
      <c r="C550" s="102"/>
      <c r="D550" s="15"/>
      <c r="E550" s="16"/>
      <c r="F550" s="108" t="s">
        <v>192</v>
      </c>
      <c r="G550" s="12" t="s">
        <v>34</v>
      </c>
      <c r="H550" s="56">
        <v>300</v>
      </c>
      <c r="I550" s="23">
        <f t="shared" si="93"/>
        <v>211.11500201902641</v>
      </c>
      <c r="J550" s="47" t="s">
        <v>53</v>
      </c>
    </row>
    <row r="551" spans="2:10" ht="18" customHeight="1">
      <c r="B551" s="162"/>
      <c r="C551" s="102"/>
      <c r="D551" s="15"/>
      <c r="E551" s="16"/>
      <c r="F551" s="108" t="s">
        <v>190</v>
      </c>
      <c r="G551" s="12" t="s">
        <v>191</v>
      </c>
      <c r="H551" s="56">
        <v>400</v>
      </c>
      <c r="I551" s="23">
        <f t="shared" ref="I551" si="94">I550-H551+E551</f>
        <v>-188.88499798097359</v>
      </c>
      <c r="J551" s="47" t="s">
        <v>53</v>
      </c>
    </row>
    <row r="552" spans="2:10" ht="18" customHeight="1">
      <c r="B552" s="162"/>
      <c r="C552" s="102"/>
      <c r="D552" s="15"/>
      <c r="E552" s="16"/>
      <c r="F552" s="129"/>
      <c r="G552" s="26"/>
      <c r="H552" s="92"/>
      <c r="I552" s="97"/>
      <c r="J552" s="47"/>
    </row>
    <row r="553" spans="2:10" ht="18" customHeight="1">
      <c r="B553" s="162"/>
      <c r="C553" s="102"/>
      <c r="D553" s="15"/>
      <c r="E553" s="16"/>
      <c r="F553" s="129"/>
      <c r="G553" s="26"/>
      <c r="H553" s="92"/>
      <c r="I553" s="97"/>
      <c r="J553" s="47"/>
    </row>
    <row r="554" spans="2:10" ht="18" customHeight="1">
      <c r="B554" s="163"/>
      <c r="C554" s="104"/>
      <c r="D554" s="70"/>
      <c r="E554" s="70"/>
      <c r="F554" s="104"/>
      <c r="G554" s="70"/>
      <c r="H554" s="96"/>
      <c r="I554" s="96"/>
      <c r="J554" s="70"/>
    </row>
    <row r="555" spans="2:10" ht="18" customHeight="1">
      <c r="D555" s="3"/>
      <c r="E555" s="44"/>
      <c r="H555" s="40"/>
      <c r="I555" s="45"/>
    </row>
    <row r="556" spans="2:10" ht="18" customHeight="1"/>
    <row r="557" spans="2:10" ht="18" customHeight="1"/>
  </sheetData>
  <mergeCells count="20">
    <mergeCell ref="B1:D3"/>
    <mergeCell ref="E1:J3"/>
    <mergeCell ref="B322:B348"/>
    <mergeCell ref="B127:B151"/>
    <mergeCell ref="B182:B207"/>
    <mergeCell ref="B294:B319"/>
    <mergeCell ref="B528:B554"/>
    <mergeCell ref="B412:B437"/>
    <mergeCell ref="B266:B291"/>
    <mergeCell ref="B42:B67"/>
    <mergeCell ref="B71:B96"/>
    <mergeCell ref="B154:B179"/>
    <mergeCell ref="B352:B378"/>
    <mergeCell ref="B470:B500"/>
    <mergeCell ref="B100:B124"/>
    <mergeCell ref="B210:B235"/>
    <mergeCell ref="B504:B524"/>
    <mergeCell ref="B238:B263"/>
    <mergeCell ref="B382:B408"/>
    <mergeCell ref="B441:B466"/>
  </mergeCells>
  <phoneticPr fontId="21" type="noConversion"/>
  <conditionalFormatting sqref="G43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{DE42BC3F-A0C6-4E05-8242-3EDBB5F70D02}</x14:id>
        </ext>
      </extLst>
    </cfRule>
  </conditionalFormatting>
  <conditionalFormatting sqref="G46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{C8ACB52D-A99D-4884-A498-411FD5864109}</x14:id>
        </ext>
      </extLst>
    </cfRule>
  </conditionalFormatting>
  <pageMargins left="0.55118110236220474" right="0.35433070866141736" top="0.86614173228346458" bottom="0.39370078740157483" header="0" footer="0"/>
  <pageSetup paperSize="9" scale="95" fitToHeight="0" orientation="landscape" r:id="rId1"/>
  <ignoredErrors>
    <ignoredError sqref="C210 F210:F211 F322:F325 F266:F268 F270 C271 F42:F43 F71:F72 F47 F76 F105:G105 F159 F215 F273 F329 F352:F353 F357 F417 F412:F413 F477 F509 F533:G533 C100 F100:F101 C154 F154:F155 C352 C412 F470:F471 C504 F504:F505 C528 F528:F529 C217 C79 C419 C475 C330 C48 C510 F360:F361 C360 F108:F109 F218 F276 C275 F420 F80 F511:F519 F422:F424 F278 F221 C50:C51 C364 F51:F53 C83:C84 C110 C118:C119 F111 F113 F116 F118:F120 F164 F168 F171:F174 C171 F223 F225:F226 F230 F232:F234 C232 F280:F282 C285 F285:F286 C332:F332 F369 F371:F372 C371 F426 C428 F428:F429 C479:C481 C513 C536 F536:F539 F431:F432 F333:F338 C234 C430 F541:F545 F374:F378 C373 F240:F242 F182:F185 F178:F179 F127:F133 F122 F84:F90 C123 C127 F382:F390 C382 C544 F244:F247 F294:F295 F297:F302 C298 C247:C248 F55 F57:F59 F289:F291 F434:F436 F441 F443:F444 C483 F547:F551 C548 C542 C538 F249:F253 F486:F493 F479:F484 F475 C333 C490:C491 F445:F448 F391:F392 F186:F187 F91:F93 F60:F61" numberStoredAsText="1"/>
    <ignoredError sqref="I48 I109 I17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2BC3F-A0C6-4E05-8242-3EDBB5F70D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G432</xm:sqref>
        </x14:conditionalFormatting>
        <x14:conditionalFormatting xmlns:xm="http://schemas.microsoft.com/office/excel/2006/main">
          <x14:cfRule type="dataBar" id="{C8ACB52D-A99D-4884-A498-411FD5864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신입생</vt:lpstr>
    </vt:vector>
  </TitlesOfParts>
  <Company>85MSL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Chamsae</dc:creator>
  <cp:lastModifiedBy>이창회 플랜웍스</cp:lastModifiedBy>
  <cp:revision>1</cp:revision>
  <cp:lastPrinted>2024-05-02T02:44:13Z</cp:lastPrinted>
  <dcterms:created xsi:type="dcterms:W3CDTF">2008-09-09T03:43:00Z</dcterms:created>
  <dcterms:modified xsi:type="dcterms:W3CDTF">2024-06-15T03:03:55Z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